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kuninaOI\Desktop\Оксана 2021\Прогноз социально-экономич.развития\Прогноз на 2027г и на 2028-2029гг\Публичные обсуждения\Публикация на сайт\"/>
    </mc:Choice>
  </mc:AlternateContent>
  <bookViews>
    <workbookView xWindow="360" yWindow="15" windowWidth="20955" windowHeight="9720"/>
  </bookViews>
  <sheets>
    <sheet name="форма 2п исправл" sheetId="1" r:id="rId1"/>
  </sheets>
  <definedNames>
    <definedName name="Print_Titles" localSheetId="0">'форма 2п исправл'!$5:$7</definedName>
  </definedNames>
  <calcPr calcId="152511"/>
</workbook>
</file>

<file path=xl/calcChain.xml><?xml version="1.0" encoding="utf-8"?>
<calcChain xmlns="http://schemas.openxmlformats.org/spreadsheetml/2006/main">
  <c r="C80" i="1" l="1"/>
  <c r="C63" i="1"/>
  <c r="C72" i="1" s="1"/>
  <c r="C61" i="1" l="1"/>
  <c r="C95" i="1" s="1"/>
  <c r="I121" i="1" l="1"/>
  <c r="L121" i="1"/>
  <c r="D119" i="1"/>
  <c r="E119" i="1"/>
  <c r="E120" i="1" s="1"/>
  <c r="E121" i="1" s="1"/>
  <c r="F119" i="1"/>
  <c r="G119" i="1"/>
  <c r="H119" i="1"/>
  <c r="I119" i="1"/>
  <c r="J119" i="1"/>
  <c r="K119" i="1"/>
  <c r="L119" i="1"/>
  <c r="M119" i="1"/>
  <c r="N119" i="1"/>
  <c r="N120" i="1" s="1"/>
  <c r="N121" i="1" s="1"/>
  <c r="C119" i="1"/>
  <c r="C120" i="1" s="1"/>
  <c r="C121" i="1" s="1"/>
  <c r="N129" i="1"/>
  <c r="M129" i="1"/>
  <c r="K129" i="1"/>
  <c r="J129" i="1"/>
  <c r="H129" i="1"/>
  <c r="G129" i="1"/>
  <c r="F129" i="1"/>
  <c r="E129" i="1"/>
  <c r="D129" i="1"/>
  <c r="M120" i="1" l="1"/>
  <c r="M121" i="1" s="1"/>
  <c r="G120" i="1"/>
  <c r="G121" i="1" s="1"/>
  <c r="H120" i="1"/>
  <c r="H121" i="1" s="1"/>
  <c r="D120" i="1"/>
  <c r="D121" i="1" s="1"/>
  <c r="K120" i="1"/>
  <c r="K121" i="1" s="1"/>
  <c r="J120" i="1"/>
  <c r="J121" i="1" s="1"/>
  <c r="F120" i="1"/>
  <c r="F121" i="1" s="1"/>
  <c r="M94" i="1"/>
  <c r="M88" i="1"/>
  <c r="M72" i="1"/>
  <c r="M61" i="1" s="1"/>
  <c r="J88" i="1"/>
  <c r="J80" i="1"/>
  <c r="J76" i="1"/>
  <c r="J73" i="1"/>
  <c r="J72" i="1"/>
  <c r="G88" i="1"/>
  <c r="G80" i="1" s="1"/>
  <c r="G76" i="1"/>
  <c r="G73" i="1"/>
  <c r="G72" i="1"/>
  <c r="N94" i="1"/>
  <c r="F92" i="1"/>
  <c r="F89" i="1"/>
  <c r="N88" i="1"/>
  <c r="N80" i="1" s="1"/>
  <c r="K88" i="1"/>
  <c r="K80" i="1" s="1"/>
  <c r="H88" i="1"/>
  <c r="H80" i="1" s="1"/>
  <c r="F88" i="1"/>
  <c r="F82" i="1"/>
  <c r="I80" i="1"/>
  <c r="E80" i="1"/>
  <c r="K76" i="1"/>
  <c r="H76" i="1"/>
  <c r="K73" i="1"/>
  <c r="H73" i="1"/>
  <c r="N72" i="1"/>
  <c r="N61" i="1" s="1"/>
  <c r="L72" i="1"/>
  <c r="L61" i="1" s="1"/>
  <c r="L95" i="1" s="1"/>
  <c r="K72" i="1"/>
  <c r="I72" i="1"/>
  <c r="I61" i="1" s="1"/>
  <c r="H72" i="1"/>
  <c r="F72" i="1"/>
  <c r="F61" i="1" s="1"/>
  <c r="E72" i="1"/>
  <c r="E61" i="1" s="1"/>
  <c r="M80" i="1" l="1"/>
  <c r="M95" i="1" s="1"/>
  <c r="N95" i="1"/>
  <c r="F80" i="1"/>
  <c r="E95" i="1"/>
  <c r="H61" i="1"/>
  <c r="H95" i="1" s="1"/>
  <c r="F95" i="1"/>
  <c r="I95" i="1"/>
  <c r="K61" i="1"/>
  <c r="K95" i="1" s="1"/>
  <c r="J61" i="1"/>
  <c r="J95" i="1" s="1"/>
  <c r="G61" i="1"/>
  <c r="G95" i="1" s="1"/>
  <c r="N58" i="1"/>
  <c r="M58" i="1"/>
  <c r="K58" i="1"/>
  <c r="J58" i="1"/>
  <c r="H58" i="1"/>
  <c r="G58" i="1"/>
  <c r="F58" i="1"/>
  <c r="E58" i="1"/>
  <c r="D80" i="1"/>
  <c r="D63" i="1"/>
  <c r="D62" i="1"/>
  <c r="D72" i="1" s="1"/>
  <c r="D61" i="1" s="1"/>
  <c r="D95" i="1" l="1"/>
  <c r="N23" i="1"/>
  <c r="K23" i="1"/>
  <c r="H23" i="1"/>
  <c r="F15" i="1"/>
  <c r="D99" i="1" l="1"/>
  <c r="E99" i="1"/>
  <c r="F99" i="1"/>
  <c r="G99" i="1"/>
  <c r="H99" i="1"/>
  <c r="I99" i="1"/>
  <c r="J99" i="1"/>
  <c r="L99" i="1"/>
  <c r="M99" i="1"/>
  <c r="N99" i="1"/>
  <c r="K99" i="1"/>
  <c r="F98" i="1"/>
  <c r="F122" i="1" s="1"/>
  <c r="E98" i="1" l="1"/>
  <c r="C15" i="1" l="1"/>
  <c r="D15" i="1"/>
  <c r="E15" i="1" l="1"/>
  <c r="D58" i="1" l="1"/>
  <c r="D51" i="1"/>
  <c r="E51" i="1"/>
  <c r="D48" i="1"/>
  <c r="E48" i="1"/>
  <c r="E41" i="1"/>
  <c r="E37" i="1"/>
  <c r="E34" i="1"/>
  <c r="E19" i="1"/>
  <c r="C58" i="1" l="1"/>
  <c r="C51" i="1" l="1"/>
  <c r="C48" i="1"/>
  <c r="F48" i="1"/>
  <c r="C41" i="1"/>
  <c r="D41" i="1"/>
  <c r="F41" i="1"/>
  <c r="C34" i="1"/>
  <c r="C37" i="1"/>
  <c r="D37" i="1"/>
  <c r="D34" i="1"/>
  <c r="C27" i="1"/>
  <c r="D27" i="1"/>
  <c r="E27" i="1"/>
  <c r="C23" i="1"/>
  <c r="D23" i="1"/>
  <c r="E23" i="1"/>
  <c r="C19" i="1"/>
  <c r="D19" i="1"/>
  <c r="E122" i="1" l="1"/>
  <c r="D98" i="1"/>
  <c r="D122" i="1" s="1"/>
  <c r="G98" i="1"/>
  <c r="G122" i="1" s="1"/>
  <c r="H98" i="1"/>
  <c r="H122" i="1" s="1"/>
  <c r="I98" i="1"/>
  <c r="I122" i="1" s="1"/>
  <c r="J98" i="1"/>
  <c r="J122" i="1" s="1"/>
  <c r="K98" i="1"/>
  <c r="K122" i="1" s="1"/>
  <c r="L98" i="1"/>
  <c r="L122" i="1" s="1"/>
  <c r="M98" i="1"/>
  <c r="M122" i="1" s="1"/>
  <c r="N98" i="1"/>
  <c r="N122" i="1" s="1"/>
  <c r="C98" i="1"/>
  <c r="C122" i="1" s="1"/>
  <c r="M51" i="1" l="1"/>
  <c r="J51" i="1"/>
  <c r="N51" i="1"/>
  <c r="K51" i="1"/>
  <c r="H51" i="1"/>
  <c r="G51" i="1"/>
  <c r="F51" i="1"/>
  <c r="M48" i="1" l="1"/>
  <c r="J48" i="1"/>
  <c r="G48" i="1"/>
  <c r="N48" i="1"/>
  <c r="K48" i="1"/>
  <c r="H48" i="1"/>
  <c r="N41" i="1" l="1"/>
  <c r="M41" i="1"/>
  <c r="K41" i="1"/>
  <c r="J41" i="1"/>
  <c r="H41" i="1"/>
  <c r="G41" i="1"/>
  <c r="K37" i="1" l="1"/>
  <c r="H37" i="1"/>
  <c r="N37" i="1"/>
  <c r="M37" i="1"/>
  <c r="J37" i="1"/>
  <c r="G37" i="1"/>
  <c r="F37" i="1"/>
  <c r="N34" i="1" l="1"/>
  <c r="F34" i="1" l="1"/>
  <c r="M34" i="1"/>
  <c r="J34" i="1"/>
  <c r="K34" i="1"/>
  <c r="H34" i="1"/>
  <c r="G34" i="1"/>
  <c r="F27" i="1"/>
  <c r="F29" i="1"/>
  <c r="G29" i="1"/>
  <c r="H29" i="1"/>
  <c r="I29" i="1"/>
  <c r="I30" i="1" s="1"/>
  <c r="J29" i="1"/>
  <c r="J30" i="1" s="1"/>
  <c r="K29" i="1"/>
  <c r="K30" i="1" s="1"/>
  <c r="L29" i="1"/>
  <c r="L30" i="1" s="1"/>
  <c r="M29" i="1"/>
  <c r="M30" i="1" s="1"/>
  <c r="N29" i="1"/>
  <c r="N30" i="1" s="1"/>
  <c r="G30" i="1" l="1"/>
  <c r="F30" i="1"/>
  <c r="H30" i="1"/>
  <c r="D29" i="1"/>
  <c r="D30" i="1" s="1"/>
  <c r="E29" i="1"/>
  <c r="E30" i="1" s="1"/>
  <c r="C29" i="1"/>
  <c r="C30" i="1" s="1"/>
  <c r="H19" i="1" l="1"/>
  <c r="F19" i="1"/>
  <c r="H15" i="1"/>
  <c r="G15" i="1"/>
  <c r="N15" i="1"/>
  <c r="K15" i="1"/>
  <c r="N10" i="1" l="1"/>
  <c r="K27" i="1" l="1"/>
  <c r="N27" i="1"/>
  <c r="M27" i="1"/>
  <c r="J27" i="1"/>
  <c r="H27" i="1"/>
  <c r="G27" i="1"/>
  <c r="D10" i="1"/>
  <c r="D11" i="1" s="1"/>
  <c r="E10" i="1"/>
  <c r="E11" i="1" s="1"/>
  <c r="F10" i="1"/>
  <c r="G10" i="1"/>
  <c r="H10" i="1"/>
  <c r="I10" i="1"/>
  <c r="I11" i="1" s="1"/>
  <c r="J10" i="1"/>
  <c r="K10" i="1"/>
  <c r="L10" i="1"/>
  <c r="L11" i="1" s="1"/>
  <c r="M10" i="1"/>
  <c r="C10" i="1"/>
  <c r="C11" i="1" s="1"/>
  <c r="M23" i="1"/>
  <c r="J23" i="1"/>
  <c r="G23" i="1"/>
  <c r="F23" i="1"/>
  <c r="J19" i="1"/>
  <c r="M19" i="1"/>
  <c r="G19" i="1"/>
  <c r="F11" i="1" l="1"/>
  <c r="M15" i="1"/>
  <c r="M11" i="1" s="1"/>
  <c r="J15" i="1"/>
  <c r="J11" i="1" s="1"/>
  <c r="G11" i="1"/>
  <c r="N19" i="1" l="1"/>
  <c r="N11" i="1" s="1"/>
  <c r="K19" i="1"/>
  <c r="K11" i="1" s="1"/>
  <c r="H11" i="1"/>
</calcChain>
</file>

<file path=xl/sharedStrings.xml><?xml version="1.0" encoding="utf-8"?>
<sst xmlns="http://schemas.openxmlformats.org/spreadsheetml/2006/main" count="290" uniqueCount="181">
  <si>
    <t>Показатель</t>
  </si>
  <si>
    <t>Единица измерения</t>
  </si>
  <si>
    <t>отчет</t>
  </si>
  <si>
    <t>Отчет</t>
  </si>
  <si>
    <t>Оценка</t>
  </si>
  <si>
    <t>Прогноз</t>
  </si>
  <si>
    <t>консерва- тивный</t>
  </si>
  <si>
    <t>базовый</t>
  </si>
  <si>
    <t>целевой</t>
  </si>
  <si>
    <t>1 вариант</t>
  </si>
  <si>
    <t>2 вариант</t>
  </si>
  <si>
    <t>3 вариант</t>
  </si>
  <si>
    <t>тыс. чел.</t>
  </si>
  <si>
    <t>Объем отгруженных товаров собственного производства, выполненных работ и услуг собственными силами</t>
  </si>
  <si>
    <t xml:space="preserve">млн. руб. </t>
  </si>
  <si>
    <t xml:space="preserve">Индекс промышленного производства </t>
  </si>
  <si>
    <t>% к предыдущему году в сопоставимых ценах</t>
  </si>
  <si>
    <t>Добыча полезных ископаемых (раздел В)</t>
  </si>
  <si>
    <t>Объем отгруженных товаров собственного производства, выполненных работ и услуг собственными силами (раздел В)</t>
  </si>
  <si>
    <t>Индекс-дефлятор отрузки (раздел В)</t>
  </si>
  <si>
    <t>% к предыдущему году</t>
  </si>
  <si>
    <t>Индекс производства (раздел В)</t>
  </si>
  <si>
    <t>Обрабатывающие производства (раздел С)</t>
  </si>
  <si>
    <t>Объем отгруженных товаров собственного производства, выполненных работ и услуг собственными силами (раздел С)</t>
  </si>
  <si>
    <t>Индекс-дефлятор отрузки (раздел С)</t>
  </si>
  <si>
    <t>Индекс производства (раздел С)</t>
  </si>
  <si>
    <t>Обеспечение электрической энергией, газом и паром; кондиционирование воздуха (раздел D)</t>
  </si>
  <si>
    <t>Объем отгруженных товаров собственного производства, выполненных работ и услуг собственными силами (раздел D)</t>
  </si>
  <si>
    <t>Индекс-дефлятор отгрузки (раздел D)</t>
  </si>
  <si>
    <t>Индекс производства (раздел D)</t>
  </si>
  <si>
    <t>Водоснабжение; водоотведение, организация сбора и утилизации отходов, деятельность по ликвидации загрязнений (раздел Е)</t>
  </si>
  <si>
    <t>Объем отгруженных товаров собственного производства, выполненных работ и услуг собственными силами (раздел E)</t>
  </si>
  <si>
    <t>Индекс-дефлятор отгрузки (раздел E)</t>
  </si>
  <si>
    <t>Индекс производства (раздел Е)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</si>
  <si>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</si>
  <si>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</si>
  <si>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</si>
  <si>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</si>
  <si>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</si>
  <si>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</si>
  <si>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</si>
  <si>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</si>
  <si>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</si>
  <si>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</si>
  <si>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</si>
  <si>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</si>
  <si>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Объем работ, выполненных по виду экономической деятельности "Строительство" (Раздел F)</t>
  </si>
  <si>
    <t>в ценах соответствующих лет; млн. руб.</t>
  </si>
  <si>
    <t>Индекс производства по виду деятельности "Строительство" (Раздел F)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</si>
  <si>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</si>
  <si>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</si>
  <si>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</si>
  <si>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</si>
  <si>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</si>
  <si>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</si>
  <si>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</si>
  <si>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</si>
  <si>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</si>
  <si>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</si>
  <si>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</si>
  <si>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</si>
  <si>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</t>
  </si>
  <si>
    <t>Число малых и средних предприятий, включая микропредприятия (на конец года)</t>
  </si>
  <si>
    <t>единиц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</si>
  <si>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</si>
  <si>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</si>
  <si>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</si>
  <si>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</si>
  <si>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Доходы местного бюджета  - всего</t>
  </si>
  <si>
    <t>Налоговые и неналоговые доходы - всего</t>
  </si>
  <si>
    <t>млн.руб.</t>
  </si>
  <si>
    <t>Налоговые доходы местного бюджета  - всего</t>
  </si>
  <si>
    <t>в том числе:</t>
  </si>
  <si>
    <t>налог на доходы физических лиц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</si>
  <si>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</si>
  <si>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</si>
  <si>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</si>
  <si>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</si>
  <si>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</si>
  <si>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>госпошлина</t>
  </si>
  <si>
    <t xml:space="preserve">Неналоговые доходы - всего </t>
  </si>
  <si>
    <t>Безвозмездные поступления</t>
  </si>
  <si>
    <t xml:space="preserve">субсидии </t>
  </si>
  <si>
    <t xml:space="preserve">субвенции </t>
  </si>
  <si>
    <t xml:space="preserve">дотации </t>
  </si>
  <si>
    <t>дотации на выравнивание бюджетной обеспеченности</t>
  </si>
  <si>
    <t>Расходы местного бюджета  - всего</t>
  </si>
  <si>
    <t>в том числе по направлениям: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</si>
  <si>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</si>
  <si>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</si>
  <si>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</si>
  <si>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</si>
  <si>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</si>
  <si>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</si>
  <si>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</si>
  <si>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</si>
  <si>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</si>
  <si>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</si>
  <si>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</si>
  <si>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</si>
  <si>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</si>
  <si>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</si>
  <si>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</si>
  <si>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Численность рабочей силы</t>
  </si>
  <si>
    <t>Численность занятых в экономике – всего, в том числе по разделам ОКВЭД:</t>
  </si>
  <si>
    <t xml:space="preserve">       сельское, лесное хозяйство, охота, рыболовство и рыбоводство</t>
  </si>
  <si>
    <t xml:space="preserve">       добыча полезных ископаемых</t>
  </si>
  <si>
    <t xml:space="preserve">      обрабатывающие производства</t>
  </si>
  <si>
    <t xml:space="preserve">      обеспечение электрической энергией, газом и паром; кондиционирование воздуха</t>
  </si>
  <si>
    <t xml:space="preserve">       водоснабжение; водоотведение, организация сбора и утилизации отходов, деятельность по ликвидации загрязнений</t>
  </si>
  <si>
    <t xml:space="preserve">      строительство</t>
  </si>
  <si>
    <t xml:space="preserve">      торговля оптовая и розничная; ремонт автотранспортных средств и мотоциклов</t>
  </si>
  <si>
    <t xml:space="preserve">      транспортировка и хранение</t>
  </si>
  <si>
    <t xml:space="preserve">      деятельность гостиниц и предприятий общественного питания</t>
  </si>
  <si>
    <t xml:space="preserve">      деятельность в области информации и связи</t>
  </si>
  <si>
    <t xml:space="preserve">      деятельность финансовая и страховая</t>
  </si>
  <si>
    <t xml:space="preserve">      деятельность по операциям с недвижимым имуществом</t>
  </si>
  <si>
    <t xml:space="preserve">       деятельность профессиональная, научная и техническая</t>
  </si>
  <si>
    <t xml:space="preserve">      деятельность административная и сопутствующие дополнительные услуги</t>
  </si>
  <si>
    <t xml:space="preserve">      государственное управление и обеспечение военной безопасности; социальное обеспечение</t>
  </si>
  <si>
    <t xml:space="preserve">     образование</t>
  </si>
  <si>
    <t xml:space="preserve">      деятельность в области здравоохранения и социальных услуг</t>
  </si>
  <si>
    <t xml:space="preserve">       деятельность в области культуры, спорта, организации досуга и развлечений</t>
  </si>
  <si>
    <t xml:space="preserve">       прочие виды экономической деятельности</t>
  </si>
  <si>
    <t>Номинальная начисленная среднемесяная заработная плата работников организаций в целом по муниципальному образованию</t>
  </si>
  <si>
    <t>рублей</t>
  </si>
  <si>
    <t>Темп роста номинальной начисленной среднемесяной заработной платы в целом  по муниципальному образованию</t>
  </si>
  <si>
    <t>% г/г</t>
  </si>
  <si>
    <t>Реальная заработная плата работников организаций</t>
  </si>
  <si>
    <t>Уровень безработицы (по методологии МОТ)</t>
  </si>
  <si>
    <t>% к рабочей силе</t>
  </si>
  <si>
    <t>Уровень зарегистрированной безработицы (на конец года)</t>
  </si>
  <si>
    <t>Численность безработных (по методологии МОТ)</t>
  </si>
  <si>
    <t>человек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</si>
  <si>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</si>
  <si>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</si>
  <si>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Среднесписочная численность работников организаций (без внешних совместителей)</t>
  </si>
  <si>
    <t>Фонд начисленной заработной платы всех работников</t>
  </si>
  <si>
    <t>тыс. руб.</t>
  </si>
  <si>
    <t>Темп роста фонда заработной платы работников организаций</t>
  </si>
  <si>
    <t>Культуры зерновые</t>
  </si>
  <si>
    <t>тыс. тонн</t>
  </si>
  <si>
    <t>Картофель</t>
  </si>
  <si>
    <t>Овощи</t>
  </si>
  <si>
    <t>Скот и птица на убой (в живом весе)</t>
  </si>
  <si>
    <t>Молоко</t>
  </si>
  <si>
    <t>Яйца</t>
  </si>
  <si>
    <t>млн.шт.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</si>
  <si>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</si>
  <si>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</si>
  <si>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студентов образовательных учреждений среднего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</si>
  <si>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</si>
  <si>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</si>
  <si>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</si>
  <si>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</si>
  <si>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</si>
  <si>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</si>
  <si>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</si>
  <si>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</si>
  <si>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</si>
  <si>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мест на 1000 детей в возрасте 1-6 лет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</si>
  <si>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</si>
  <si>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</si>
  <si>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</si>
  <si>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</si>
  <si>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</si>
  <si>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</si>
  <si>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на 2027 год и плановый период 2028-2029 годов</t>
  </si>
  <si>
    <t xml:space="preserve">Прогноз </t>
  </si>
  <si>
    <t xml:space="preserve"> социально-экономического развития  Усть-Абаканского муниципального района Республики Хакасия </t>
  </si>
  <si>
    <t>1. Промышленное производство (BCDE)</t>
  </si>
  <si>
    <t>2. Сельское хозяйство</t>
  </si>
  <si>
    <t>3. Строительство</t>
  </si>
  <si>
    <t>4. Торговля и услуги населению</t>
  </si>
  <si>
    <t>5. Малое и среднее предпринимательство, включая микропредприятия</t>
  </si>
  <si>
    <t>6. Инвестиции</t>
  </si>
  <si>
    <t>7. Бюджет муниципального образования Республики Хакасия ( без учета территориальных внебюджетных фондов)</t>
  </si>
  <si>
    <t>8. Труд и занятость</t>
  </si>
  <si>
    <t xml:space="preserve">9. Производство важнейших видов продукции в натуральном выражении </t>
  </si>
  <si>
    <t>10. Развитие социальной сферы</t>
  </si>
  <si>
    <t xml:space="preserve">Обеспеченность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</si>
</sst>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"/>
  </numFmts>
  <fonts count="17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2"/>
      <color theme="1"/>
      <name val="Cantarell"/>
    </font>
    <font>
      <b/>
      <sz val="12"/>
      <name val="Cantarell"/>
    </font>
    <font>
      <sz val="11"/>
      <color theme="1"/>
      <name val="Cantarell"/>
    </font>
    <font>
      <sz val="12"/>
      <name val="Cantarell"/>
    </font>
    <font>
      <sz val="12"/>
      <color indexed="2"/>
      <name val="Cantarell"/>
    </font>
    <font>
      <sz val="10"/>
      <name val="Cantarell"/>
    </font>
    <font>
      <sz val="10"/>
      <color theme="1"/>
      <name val="Cantarell"/>
    </font>
    <font>
      <sz val="12"/>
      <name val="Cantarell"/>
    </font>
    <font>
      <i/>
      <sz val="12"/>
      <name val="Cantarell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Cantarell"/>
    </font>
    <font>
      <b/>
      <sz val="12"/>
      <color indexed="8"/>
      <name val="Cantarell"/>
    </font>
    <font>
      <sz val="12"/>
      <color indexed="8"/>
      <name val="Cantarel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 shrinkToFit="1"/>
    </xf>
    <xf numFmtId="0" fontId="5" fillId="0" borderId="10" xfId="0" applyFont="1" applyBorder="1" applyAlignment="1" applyProtection="1">
      <alignment horizontal="center" vertical="center" wrapText="1"/>
    </xf>
    <xf numFmtId="2" fontId="5" fillId="0" borderId="10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left" vertical="center" wrapText="1" shrinkToFit="1"/>
    </xf>
    <xf numFmtId="2" fontId="5" fillId="0" borderId="10" xfId="0" applyNumberFormat="1" applyFont="1" applyBorder="1" applyAlignment="1" applyProtection="1">
      <alignment horizontal="center" vertical="center" wrapText="1"/>
      <protection locked="0"/>
    </xf>
    <xf numFmtId="4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2" fontId="5" fillId="0" borderId="10" xfId="0" applyNumberFormat="1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 shrinkToFit="1"/>
    </xf>
    <xf numFmtId="0" fontId="5" fillId="0" borderId="2" xfId="0" applyFont="1" applyBorder="1" applyAlignment="1" applyProtection="1">
      <alignment vertical="center" wrapText="1" shrinkToFit="1"/>
    </xf>
    <xf numFmtId="0" fontId="5" fillId="0" borderId="2" xfId="0" applyFont="1" applyBorder="1" applyAlignment="1" applyProtection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 wrapText="1" shrinkToFit="1"/>
    </xf>
    <xf numFmtId="0" fontId="2" fillId="0" borderId="10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 shrinkToFit="1"/>
    </xf>
    <xf numFmtId="2" fontId="5" fillId="0" borderId="10" xfId="0" applyNumberFormat="1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165" fontId="5" fillId="0" borderId="10" xfId="0" applyNumberFormat="1" applyFont="1" applyBorder="1" applyAlignment="1" applyProtection="1">
      <alignment horizontal="center" vertical="center" wrapText="1"/>
      <protection locked="0"/>
    </xf>
    <xf numFmtId="164" fontId="5" fillId="0" borderId="10" xfId="0" applyNumberFormat="1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/>
    <xf numFmtId="4" fontId="7" fillId="0" borderId="10" xfId="0" applyNumberFormat="1" applyFont="1" applyBorder="1" applyAlignment="1" applyProtection="1">
      <alignment horizontal="center" vertical="center" wrapText="1"/>
      <protection locked="0"/>
    </xf>
    <xf numFmtId="4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0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Border="1" applyAlignment="1">
      <alignment vertical="center"/>
    </xf>
    <xf numFmtId="2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0" xfId="0" applyNumberFormat="1" applyFont="1" applyFill="1" applyAlignment="1">
      <alignment horizontal="center" vertical="center"/>
    </xf>
    <xf numFmtId="2" fontId="5" fillId="0" borderId="10" xfId="0" applyNumberFormat="1" applyFont="1" applyFill="1" applyBorder="1" applyAlignment="1" applyProtection="1">
      <alignment horizontal="center" vertical="center" wrapText="1"/>
    </xf>
    <xf numFmtId="4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0" xfId="0" applyNumberFormat="1" applyFont="1" applyFill="1" applyBorder="1" applyAlignment="1" applyProtection="1">
      <alignment horizontal="center" vertical="center" wrapText="1"/>
    </xf>
    <xf numFmtId="2" fontId="2" fillId="3" borderId="10" xfId="0" applyNumberFormat="1" applyFont="1" applyFill="1" applyBorder="1" applyAlignment="1">
      <alignment vertical="center"/>
    </xf>
    <xf numFmtId="2" fontId="5" fillId="3" borderId="10" xfId="0" applyNumberFormat="1" applyFont="1" applyFill="1" applyBorder="1" applyAlignment="1">
      <alignment horizontal="center" vertical="center" wrapText="1" shrinkToFit="1"/>
    </xf>
    <xf numFmtId="0" fontId="10" fillId="0" borderId="10" xfId="0" applyFont="1" applyBorder="1" applyAlignment="1" applyProtection="1">
      <alignment horizontal="left" vertical="center" wrapText="1" shrinkToFi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4" borderId="10" xfId="0" applyFont="1" applyFill="1" applyBorder="1" applyAlignment="1" applyProtection="1">
      <alignment horizontal="center" vertical="center" wrapText="1"/>
    </xf>
    <xf numFmtId="4" fontId="5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>
      <alignment horizontal="left" vertical="center" wrapText="1" shrinkToFit="1"/>
    </xf>
    <xf numFmtId="2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 shrinkToFit="1"/>
    </xf>
    <xf numFmtId="2" fontId="5" fillId="4" borderId="10" xfId="0" applyNumberFormat="1" applyFont="1" applyFill="1" applyBorder="1" applyAlignment="1" applyProtection="1">
      <alignment horizontal="center" vertical="center" wrapText="1"/>
    </xf>
    <xf numFmtId="2" fontId="1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164" fontId="12" fillId="0" borderId="0" xfId="0" applyNumberFormat="1" applyFont="1" applyFill="1" applyBorder="1" applyAlignment="1" applyProtection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>
      <alignment horizontal="justify" vertical="center" wrapText="1"/>
    </xf>
    <xf numFmtId="0" fontId="2" fillId="3" borderId="10" xfId="0" applyFont="1" applyFill="1" applyBorder="1"/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 shrinkToFit="1"/>
    </xf>
    <xf numFmtId="1" fontId="5" fillId="3" borderId="10" xfId="0" applyNumberFormat="1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10" xfId="0" applyFont="1" applyFill="1" applyBorder="1" applyAlignment="1" applyProtection="1">
      <alignment horizontal="center" vertical="center" wrapText="1"/>
    </xf>
    <xf numFmtId="2" fontId="3" fillId="0" borderId="2" xfId="0" applyNumberFormat="1" applyFont="1" applyBorder="1" applyAlignment="1" applyProtection="1">
      <alignment horizontal="center" vertical="center" wrapText="1"/>
    </xf>
    <xf numFmtId="2" fontId="3" fillId="0" borderId="10" xfId="0" applyNumberFormat="1" applyFont="1" applyBorder="1" applyAlignment="1" applyProtection="1">
      <alignment horizontal="center" vertical="center" wrapText="1"/>
    </xf>
    <xf numFmtId="0" fontId="2" fillId="0" borderId="0" xfId="0" applyFont="1" applyFill="1"/>
    <xf numFmtId="2" fontId="2" fillId="0" borderId="10" xfId="0" applyNumberFormat="1" applyFont="1" applyFill="1" applyBorder="1" applyAlignment="1">
      <alignment vertical="center"/>
    </xf>
    <xf numFmtId="2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0" xfId="0" applyNumberFormat="1" applyFont="1" applyFill="1" applyBorder="1" applyAlignment="1">
      <alignment horizontal="center" vertical="center" wrapText="1" shrinkToFit="1"/>
    </xf>
    <xf numFmtId="1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/>
    </xf>
    <xf numFmtId="164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0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/>
    <xf numFmtId="165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</xf>
    <xf numFmtId="4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10" xfId="0" applyNumberFormat="1" applyFont="1" applyFill="1" applyBorder="1" applyAlignment="1" applyProtection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66" fontId="2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zoomScale="110" zoomScaleNormal="110" workbookViewId="0">
      <pane ySplit="8" topLeftCell="A21" activePane="bottomLeft" state="frozen"/>
      <selection activeCell="M7" sqref="M7"/>
      <selection pane="bottomLeft" activeCell="A56" sqref="A56"/>
    </sheetView>
  </sheetViews>
  <sheetFormatPr defaultColWidth="8.85546875" defaultRowHeight="12.75" customHeight="1" x14ac:dyDescent="0.35"/>
  <cols>
    <col min="1" max="1" width="61.85546875" style="1" customWidth="1"/>
    <col min="2" max="2" width="20.28515625" style="1" customWidth="1"/>
    <col min="3" max="3" width="0.28515625" style="1" hidden="1" customWidth="1"/>
    <col min="4" max="4" width="12.85546875" style="1" customWidth="1"/>
    <col min="5" max="5" width="13.7109375" style="1" customWidth="1"/>
    <col min="6" max="6" width="11.85546875" style="1" customWidth="1"/>
    <col min="7" max="7" width="15" style="1" customWidth="1"/>
    <col min="8" max="8" width="13.7109375" style="1" customWidth="1"/>
    <col min="9" max="9" width="13.7109375" style="1" hidden="1" customWidth="1"/>
    <col min="10" max="11" width="13.7109375" style="1" customWidth="1"/>
    <col min="12" max="12" width="13.7109375" style="1" hidden="1" customWidth="1"/>
    <col min="13" max="14" width="13.7109375" style="1" customWidth="1"/>
    <col min="15" max="15" width="8.85546875" style="1" customWidth="1"/>
    <col min="16" max="16" width="11.140625" style="1" customWidth="1"/>
    <col min="17" max="257" width="8.85546875" style="1" customWidth="1"/>
    <col min="258" max="16384" width="8.85546875" style="1"/>
  </cols>
  <sheetData>
    <row r="1" spans="1:27" ht="21" customHeight="1" x14ac:dyDescent="0.35">
      <c r="A1" s="107" t="s">
        <v>168</v>
      </c>
      <c r="B1" s="108"/>
      <c r="C1" s="108"/>
      <c r="D1" s="108"/>
      <c r="E1" s="108"/>
      <c r="F1" s="108"/>
      <c r="G1" s="109"/>
      <c r="H1" s="109"/>
      <c r="I1" s="109"/>
      <c r="J1" s="109"/>
      <c r="K1" s="109"/>
      <c r="L1" s="109"/>
      <c r="M1" s="109"/>
      <c r="N1" s="109"/>
    </row>
    <row r="2" spans="1:27" s="105" customFormat="1" ht="21" customHeight="1" x14ac:dyDescent="0.35">
      <c r="A2" s="107" t="s">
        <v>169</v>
      </c>
      <c r="B2" s="108"/>
      <c r="C2" s="108"/>
      <c r="D2" s="108"/>
      <c r="E2" s="108"/>
      <c r="F2" s="108"/>
      <c r="G2" s="109"/>
      <c r="H2" s="109"/>
      <c r="I2" s="109"/>
      <c r="J2" s="109"/>
      <c r="K2" s="109"/>
      <c r="L2" s="109"/>
      <c r="M2" s="109"/>
      <c r="N2" s="109"/>
    </row>
    <row r="3" spans="1:27" ht="23.25" customHeight="1" x14ac:dyDescent="0.35">
      <c r="A3" s="107" t="s">
        <v>167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27" ht="25.5" customHeight="1" x14ac:dyDescent="0.35">
      <c r="A4" s="2"/>
      <c r="B4" s="110"/>
      <c r="C4" s="110"/>
      <c r="D4" s="110"/>
      <c r="E4" s="110"/>
      <c r="F4" s="110"/>
      <c r="G4" s="110"/>
      <c r="H4" s="110"/>
      <c r="I4" s="110"/>
      <c r="J4" s="110"/>
    </row>
    <row r="5" spans="1:27" ht="97.5" x14ac:dyDescent="0.35">
      <c r="A5" s="111" t="s">
        <v>0</v>
      </c>
      <c r="B5" s="111" t="s">
        <v>1</v>
      </c>
      <c r="C5" s="3" t="s">
        <v>2</v>
      </c>
      <c r="D5" s="4" t="s">
        <v>3</v>
      </c>
      <c r="E5" s="4" t="s">
        <v>3</v>
      </c>
      <c r="F5" s="4" t="s">
        <v>4</v>
      </c>
      <c r="G5" s="114" t="s">
        <v>5</v>
      </c>
      <c r="H5" s="114"/>
      <c r="I5" s="114"/>
      <c r="J5" s="114"/>
      <c r="K5" s="114"/>
      <c r="L5" s="114"/>
      <c r="M5" s="114"/>
      <c r="N5" s="114"/>
    </row>
    <row r="6" spans="1:27" ht="22.5" customHeight="1" x14ac:dyDescent="0.35">
      <c r="A6" s="112"/>
      <c r="B6" s="112"/>
      <c r="C6" s="115">
        <v>2023</v>
      </c>
      <c r="D6" s="114">
        <v>2024</v>
      </c>
      <c r="E6" s="114">
        <v>2025</v>
      </c>
      <c r="F6" s="114">
        <v>2026</v>
      </c>
      <c r="G6" s="114">
        <v>2027</v>
      </c>
      <c r="H6" s="119"/>
      <c r="I6" s="119"/>
      <c r="J6" s="114">
        <v>2028</v>
      </c>
      <c r="K6" s="119"/>
      <c r="L6" s="119"/>
      <c r="M6" s="114">
        <v>2029</v>
      </c>
      <c r="N6" s="119"/>
    </row>
    <row r="7" spans="1:27" ht="39" x14ac:dyDescent="0.35">
      <c r="A7" s="112"/>
      <c r="B7" s="112"/>
      <c r="C7" s="116"/>
      <c r="D7" s="114"/>
      <c r="E7" s="114"/>
      <c r="F7" s="114"/>
      <c r="G7" s="4" t="s">
        <v>6</v>
      </c>
      <c r="H7" s="4" t="s">
        <v>7</v>
      </c>
      <c r="I7" s="4" t="s">
        <v>8</v>
      </c>
      <c r="J7" s="4" t="s">
        <v>6</v>
      </c>
      <c r="K7" s="4" t="s">
        <v>7</v>
      </c>
      <c r="L7" s="4" t="s">
        <v>8</v>
      </c>
      <c r="M7" s="4" t="s">
        <v>6</v>
      </c>
      <c r="N7" s="4" t="s">
        <v>7</v>
      </c>
    </row>
    <row r="8" spans="1:27" ht="19.5" x14ac:dyDescent="0.35">
      <c r="A8" s="113"/>
      <c r="B8" s="113"/>
      <c r="C8" s="117"/>
      <c r="D8" s="118"/>
      <c r="E8" s="118"/>
      <c r="F8" s="119"/>
      <c r="G8" s="4" t="s">
        <v>9</v>
      </c>
      <c r="H8" s="4" t="s">
        <v>10</v>
      </c>
      <c r="I8" s="4" t="s">
        <v>11</v>
      </c>
      <c r="J8" s="4" t="s">
        <v>9</v>
      </c>
      <c r="K8" s="4" t="s">
        <v>10</v>
      </c>
      <c r="L8" s="4" t="s">
        <v>11</v>
      </c>
      <c r="M8" s="4" t="s">
        <v>9</v>
      </c>
      <c r="N8" s="4" t="s">
        <v>10</v>
      </c>
    </row>
    <row r="9" spans="1:27" ht="19.5" x14ac:dyDescent="0.35">
      <c r="A9" s="5" t="s">
        <v>170</v>
      </c>
      <c r="B9" s="6"/>
      <c r="C9" s="32"/>
      <c r="D9" s="29"/>
      <c r="E9" s="29"/>
      <c r="F9" s="10"/>
      <c r="G9" s="10"/>
      <c r="H9" s="10"/>
      <c r="I9" s="10"/>
      <c r="J9" s="10"/>
      <c r="K9" s="10"/>
      <c r="L9" s="10"/>
      <c r="M9" s="9"/>
      <c r="N9" s="9"/>
    </row>
    <row r="10" spans="1:27" ht="63.75" customHeight="1" x14ac:dyDescent="0.35">
      <c r="A10" s="8" t="s">
        <v>13</v>
      </c>
      <c r="B10" s="6" t="s">
        <v>14</v>
      </c>
      <c r="C10" s="38">
        <f>C13+C17+C21+C25</f>
        <v>3708.7</v>
      </c>
      <c r="D10" s="77">
        <f t="shared" ref="D10:M10" si="0">D13+D17+D21+D25</f>
        <v>5262.3</v>
      </c>
      <c r="E10" s="77">
        <f t="shared" si="0"/>
        <v>9763.7999999999975</v>
      </c>
      <c r="F10" s="77">
        <f t="shared" si="0"/>
        <v>13009.3</v>
      </c>
      <c r="G10" s="77">
        <f t="shared" si="0"/>
        <v>15323</v>
      </c>
      <c r="H10" s="77">
        <f t="shared" si="0"/>
        <v>15492.400000000001</v>
      </c>
      <c r="I10" s="77">
        <f t="shared" si="0"/>
        <v>0</v>
      </c>
      <c r="J10" s="77">
        <f t="shared" si="0"/>
        <v>13433.699999999999</v>
      </c>
      <c r="K10" s="77">
        <f t="shared" si="0"/>
        <v>13677.000000000002</v>
      </c>
      <c r="L10" s="77">
        <f t="shared" si="0"/>
        <v>0</v>
      </c>
      <c r="M10" s="77">
        <f t="shared" si="0"/>
        <v>13433.9</v>
      </c>
      <c r="N10" s="77">
        <f>N13+N17+N21+N25</f>
        <v>13764.3</v>
      </c>
      <c r="O10" s="76"/>
    </row>
    <row r="11" spans="1:27" ht="75" x14ac:dyDescent="0.35">
      <c r="A11" s="8" t="s">
        <v>15</v>
      </c>
      <c r="B11" s="6" t="s">
        <v>16</v>
      </c>
      <c r="C11" s="49" t="e">
        <f t="shared" ref="C11" si="1">C13/C10*C15+C17/C10*C19+C21/C10*C23+C25/C10*C27</f>
        <v>#VALUE!</v>
      </c>
      <c r="D11" s="35">
        <f>D13/D10*D15+D17/D10*D19+D21/D10*D23+D25/D10*D27</f>
        <v>94.215564507792365</v>
      </c>
      <c r="E11" s="35">
        <f>E13/E10*E15+E17/E10*E19+E21/E10*E23+E25/E10*E27</f>
        <v>103.63569011553443</v>
      </c>
      <c r="F11" s="35">
        <f>F13/F10*F15+F17/F10*F19+F21/F10*F23+F25/F10*F27</f>
        <v>125.49530863825659</v>
      </c>
      <c r="G11" s="35">
        <f t="shared" ref="G11:N11" si="2">G13/G10*G15+G17/G10*G19+G21/G10*G23+G25/G10*G27</f>
        <v>112.00549800475129</v>
      </c>
      <c r="H11" s="35">
        <f t="shared" si="2"/>
        <v>113.58518400257226</v>
      </c>
      <c r="I11" s="35" t="e">
        <f t="shared" si="2"/>
        <v>#DIV/0!</v>
      </c>
      <c r="J11" s="35">
        <f t="shared" si="2"/>
        <v>85.204029033621993</v>
      </c>
      <c r="K11" s="35">
        <f t="shared" si="2"/>
        <v>85.817047775778306</v>
      </c>
      <c r="L11" s="35" t="e">
        <f t="shared" si="2"/>
        <v>#DIV/0!</v>
      </c>
      <c r="M11" s="35">
        <f t="shared" si="2"/>
        <v>96.622748122944643</v>
      </c>
      <c r="N11" s="35">
        <f t="shared" si="2"/>
        <v>97.362905095040659</v>
      </c>
      <c r="O11" s="76"/>
      <c r="P11" s="106"/>
      <c r="Q11" s="106"/>
      <c r="R11" s="106"/>
      <c r="S11" s="106"/>
      <c r="T11" s="106"/>
      <c r="U11" s="106"/>
      <c r="V11" s="106"/>
      <c r="W11" s="106"/>
      <c r="X11" s="106"/>
      <c r="Y11" s="76"/>
      <c r="Z11" s="76"/>
      <c r="AA11" s="76"/>
    </row>
    <row r="12" spans="1:27" ht="19.5" x14ac:dyDescent="0.35">
      <c r="A12" s="5" t="s">
        <v>17</v>
      </c>
      <c r="B12" s="6"/>
      <c r="C12" s="7"/>
      <c r="D12" s="36"/>
      <c r="E12" s="36"/>
      <c r="F12" s="36"/>
      <c r="G12" s="36"/>
      <c r="H12" s="36"/>
      <c r="I12" s="36"/>
      <c r="J12" s="36"/>
      <c r="K12" s="36"/>
      <c r="L12" s="36"/>
      <c r="M12" s="78"/>
      <c r="N12" s="78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</row>
    <row r="13" spans="1:27" ht="56.25" x14ac:dyDescent="0.35">
      <c r="A13" s="8" t="s">
        <v>18</v>
      </c>
      <c r="B13" s="6" t="s">
        <v>14</v>
      </c>
      <c r="C13" s="31">
        <v>1480.6</v>
      </c>
      <c r="D13" s="78">
        <v>2492</v>
      </c>
      <c r="E13" s="78">
        <v>6810.9</v>
      </c>
      <c r="F13" s="36">
        <v>9841.9</v>
      </c>
      <c r="G13" s="36">
        <v>11995.4</v>
      </c>
      <c r="H13" s="36">
        <v>12162.7</v>
      </c>
      <c r="I13" s="36"/>
      <c r="J13" s="36">
        <v>9950.4</v>
      </c>
      <c r="K13" s="36">
        <v>10181.700000000001</v>
      </c>
      <c r="L13" s="36"/>
      <c r="M13" s="36">
        <v>9760.2000000000007</v>
      </c>
      <c r="N13" s="36">
        <v>10070.5</v>
      </c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</row>
    <row r="14" spans="1:27" ht="40.5" customHeight="1" x14ac:dyDescent="0.35">
      <c r="A14" s="8" t="s">
        <v>19</v>
      </c>
      <c r="B14" s="6" t="s">
        <v>20</v>
      </c>
      <c r="C14" s="49">
        <v>91.3</v>
      </c>
      <c r="D14" s="78">
        <v>173.3</v>
      </c>
      <c r="E14" s="78">
        <v>258.60000000000002</v>
      </c>
      <c r="F14" s="36">
        <v>107.5</v>
      </c>
      <c r="G14" s="36">
        <v>105.6</v>
      </c>
      <c r="H14" s="36">
        <v>105.4</v>
      </c>
      <c r="I14" s="36"/>
      <c r="J14" s="36">
        <v>103.8</v>
      </c>
      <c r="K14" s="36">
        <v>103.7</v>
      </c>
      <c r="L14" s="36"/>
      <c r="M14" s="78">
        <v>103.5</v>
      </c>
      <c r="N14" s="78">
        <v>103.4</v>
      </c>
      <c r="O14" s="76"/>
      <c r="P14" s="106"/>
      <c r="Q14" s="106"/>
      <c r="R14" s="106"/>
      <c r="S14" s="106"/>
      <c r="T14" s="106"/>
      <c r="U14" s="106"/>
      <c r="V14" s="106"/>
      <c r="W14" s="106"/>
      <c r="X14" s="76"/>
      <c r="Y14" s="76"/>
      <c r="Z14" s="76"/>
      <c r="AA14" s="76"/>
    </row>
    <row r="15" spans="1:27" ht="75" x14ac:dyDescent="0.35">
      <c r="A15" s="8" t="s">
        <v>21</v>
      </c>
      <c r="B15" s="6" t="s">
        <v>16</v>
      </c>
      <c r="C15" s="33" t="e">
        <f t="shared" ref="C15:D15" si="3">C13/B13/C14*10000</f>
        <v>#VALUE!</v>
      </c>
      <c r="D15" s="78">
        <f t="shared" si="3"/>
        <v>97.120683517598906</v>
      </c>
      <c r="E15" s="78">
        <f>E13/D13/E14*10000</f>
        <v>105.68855139229757</v>
      </c>
      <c r="F15" s="78">
        <f>F13/E13/F14*10000</f>
        <v>134.42064652180312</v>
      </c>
      <c r="G15" s="78">
        <f>G13/F13/G14*10000</f>
        <v>115.4175545680235</v>
      </c>
      <c r="H15" s="36">
        <f>H13/F13/H14*10000</f>
        <v>117.24934786334376</v>
      </c>
      <c r="I15" s="36"/>
      <c r="J15" s="36">
        <f>J13/G13/J14*10000</f>
        <v>79.915027157327472</v>
      </c>
      <c r="K15" s="36">
        <f>K13/H13/K14*10000</f>
        <v>80.725649033084451</v>
      </c>
      <c r="L15" s="36"/>
      <c r="M15" s="36">
        <f>M13/J13/M14*10000</f>
        <v>94.771515994696017</v>
      </c>
      <c r="N15" s="36">
        <f>N13/K13/N14*10000</f>
        <v>95.655555576452443</v>
      </c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27" ht="19.5" x14ac:dyDescent="0.35">
      <c r="A16" s="5" t="s">
        <v>22</v>
      </c>
      <c r="B16" s="6"/>
      <c r="C16" s="7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ht="56.25" customHeight="1" x14ac:dyDescent="0.35">
      <c r="A17" s="8" t="s">
        <v>23</v>
      </c>
      <c r="B17" s="6" t="s">
        <v>14</v>
      </c>
      <c r="C17" s="34">
        <v>1178.7</v>
      </c>
      <c r="D17" s="36">
        <v>1532.9</v>
      </c>
      <c r="E17" s="36">
        <v>1680.8</v>
      </c>
      <c r="F17" s="36">
        <v>1806.2</v>
      </c>
      <c r="G17" s="36">
        <v>1884.1</v>
      </c>
      <c r="H17" s="36">
        <v>1885.1</v>
      </c>
      <c r="I17" s="36"/>
      <c r="J17" s="36">
        <v>1954.9</v>
      </c>
      <c r="K17" s="36">
        <v>1962.7</v>
      </c>
      <c r="L17" s="36"/>
      <c r="M17" s="36">
        <v>2043.4</v>
      </c>
      <c r="N17" s="36">
        <v>2055.9</v>
      </c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</row>
    <row r="18" spans="1:27" ht="37.5" x14ac:dyDescent="0.35">
      <c r="A18" s="8" t="s">
        <v>24</v>
      </c>
      <c r="B18" s="6" t="s">
        <v>20</v>
      </c>
      <c r="C18" s="49">
        <v>104.7</v>
      </c>
      <c r="D18" s="36">
        <v>136.80000000000001</v>
      </c>
      <c r="E18" s="36">
        <v>110.5</v>
      </c>
      <c r="F18" s="36">
        <v>107.4</v>
      </c>
      <c r="G18" s="78">
        <v>105</v>
      </c>
      <c r="H18" s="78">
        <v>104.2</v>
      </c>
      <c r="I18" s="78"/>
      <c r="J18" s="78">
        <v>103.9</v>
      </c>
      <c r="K18" s="78">
        <v>103.8</v>
      </c>
      <c r="L18" s="78"/>
      <c r="M18" s="78">
        <v>103.8</v>
      </c>
      <c r="N18" s="78">
        <v>103.3</v>
      </c>
      <c r="O18" s="76"/>
      <c r="P18" s="106"/>
      <c r="Q18" s="106"/>
      <c r="R18" s="106"/>
      <c r="S18" s="106"/>
      <c r="T18" s="106"/>
      <c r="U18" s="106"/>
      <c r="V18" s="106"/>
      <c r="W18" s="106"/>
      <c r="X18" s="76"/>
      <c r="Y18" s="76"/>
      <c r="Z18" s="76"/>
      <c r="AA18" s="76"/>
    </row>
    <row r="19" spans="1:27" ht="75" x14ac:dyDescent="0.35">
      <c r="A19" s="8" t="s">
        <v>25</v>
      </c>
      <c r="B19" s="6" t="s">
        <v>16</v>
      </c>
      <c r="C19" s="25" t="e">
        <f t="shared" ref="C19:D19" si="4">C17/B17/C18*10000</f>
        <v>#VALUE!</v>
      </c>
      <c r="D19" s="79">
        <f t="shared" si="4"/>
        <v>95.065829784721686</v>
      </c>
      <c r="E19" s="79">
        <f>E17/D17/E18*10000</f>
        <v>99.229302162611958</v>
      </c>
      <c r="F19" s="79">
        <f>F17/E17/F18*10000</f>
        <v>100.05654840250763</v>
      </c>
      <c r="G19" s="36">
        <f>G17/F17/G18*10000</f>
        <v>99.345640149537815</v>
      </c>
      <c r="H19" s="36">
        <f>H17/F17/H18*10000</f>
        <v>100.16150384971704</v>
      </c>
      <c r="I19" s="36"/>
      <c r="J19" s="36">
        <f>J17/G17/J18*10000</f>
        <v>99.863101373282404</v>
      </c>
      <c r="K19" s="36">
        <f>K17/H17/K18*10000</f>
        <v>100.30490606335925</v>
      </c>
      <c r="L19" s="36"/>
      <c r="M19" s="36">
        <f>M17/J17/M18*10000</f>
        <v>100.70046800042303</v>
      </c>
      <c r="N19" s="36">
        <f>N17/K17/N18*10000</f>
        <v>101.40228524321283</v>
      </c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</row>
    <row r="20" spans="1:27" ht="39" x14ac:dyDescent="0.35">
      <c r="A20" s="5" t="s">
        <v>26</v>
      </c>
      <c r="B20" s="6"/>
      <c r="C20" s="7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</row>
    <row r="21" spans="1:27" ht="56.25" x14ac:dyDescent="0.35">
      <c r="A21" s="8" t="s">
        <v>27</v>
      </c>
      <c r="B21" s="6" t="s">
        <v>14</v>
      </c>
      <c r="C21" s="34">
        <v>630.20000000000005</v>
      </c>
      <c r="D21" s="36">
        <v>680.9</v>
      </c>
      <c r="E21" s="36">
        <v>784.3</v>
      </c>
      <c r="F21" s="36">
        <v>855.9</v>
      </c>
      <c r="G21" s="36">
        <v>917.7</v>
      </c>
      <c r="H21" s="36">
        <v>918.6</v>
      </c>
      <c r="I21" s="36"/>
      <c r="J21" s="36">
        <v>981</v>
      </c>
      <c r="K21" s="36">
        <v>984</v>
      </c>
      <c r="L21" s="36"/>
      <c r="M21" s="36">
        <v>1059.8</v>
      </c>
      <c r="N21" s="36">
        <v>1065</v>
      </c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</row>
    <row r="22" spans="1:27" ht="37.5" x14ac:dyDescent="0.35">
      <c r="A22" s="8" t="s">
        <v>28</v>
      </c>
      <c r="B22" s="6" t="s">
        <v>20</v>
      </c>
      <c r="C22" s="49">
        <v>103.8</v>
      </c>
      <c r="D22" s="36">
        <v>108.4</v>
      </c>
      <c r="E22" s="36">
        <v>108.4</v>
      </c>
      <c r="F22" s="36">
        <v>108.8</v>
      </c>
      <c r="G22" s="36">
        <v>106.9</v>
      </c>
      <c r="H22" s="36">
        <v>106.9</v>
      </c>
      <c r="I22" s="36"/>
      <c r="J22" s="36">
        <v>105.5</v>
      </c>
      <c r="K22" s="36">
        <v>105.5</v>
      </c>
      <c r="L22" s="36"/>
      <c r="M22" s="36">
        <v>104</v>
      </c>
      <c r="N22" s="36">
        <v>104</v>
      </c>
      <c r="O22" s="76"/>
      <c r="P22" s="106"/>
      <c r="Q22" s="106"/>
      <c r="R22" s="106"/>
      <c r="S22" s="106"/>
      <c r="T22" s="106"/>
      <c r="U22" s="106"/>
      <c r="V22" s="106"/>
      <c r="W22" s="106"/>
      <c r="X22" s="76"/>
      <c r="Y22" s="76"/>
      <c r="Z22" s="76"/>
      <c r="AA22" s="76"/>
    </row>
    <row r="23" spans="1:27" ht="75" x14ac:dyDescent="0.35">
      <c r="A23" s="8" t="s">
        <v>29</v>
      </c>
      <c r="B23" s="6" t="s">
        <v>16</v>
      </c>
      <c r="C23" s="25" t="e">
        <f t="shared" ref="C23" si="5">C21/B21/C22*10000</f>
        <v>#VALUE!</v>
      </c>
      <c r="D23" s="79">
        <f t="shared" ref="D23" si="6">D21/C21/D22*10000</f>
        <v>99.672569242353788</v>
      </c>
      <c r="E23" s="79">
        <f t="shared" ref="E23" si="7">E21/D21/E22*10000</f>
        <v>106.25994789834812</v>
      </c>
      <c r="F23" s="79">
        <f t="shared" ref="F23" si="8">F21/E21/F22*10000</f>
        <v>100.30253654438953</v>
      </c>
      <c r="G23" s="36">
        <f>G21/F21/G22*10000</f>
        <v>100.29978454727549</v>
      </c>
      <c r="H23" s="36">
        <f>H21/F21/H22*10000</f>
        <v>100.39814981489296</v>
      </c>
      <c r="I23" s="36"/>
      <c r="J23" s="36">
        <f>J21/G21/J22*10000</f>
        <v>101.32481419910791</v>
      </c>
      <c r="K23" s="36">
        <f>K21/H21/K22*10000</f>
        <v>101.53509925984626</v>
      </c>
      <c r="L23" s="36"/>
      <c r="M23" s="36">
        <f>M21/J21/M22*10000</f>
        <v>103.87751901513369</v>
      </c>
      <c r="N23" s="36">
        <f>N21/K21/N22*10000</f>
        <v>104.0689493433396</v>
      </c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</row>
    <row r="24" spans="1:27" ht="58.5" x14ac:dyDescent="0.35">
      <c r="A24" s="5" t="s">
        <v>30</v>
      </c>
      <c r="B24" s="6"/>
      <c r="C24" s="35"/>
      <c r="D24" s="37"/>
      <c r="E24" s="35"/>
      <c r="F24" s="36"/>
      <c r="G24" s="36"/>
      <c r="H24" s="36"/>
      <c r="I24" s="36"/>
      <c r="J24" s="36"/>
      <c r="K24" s="36"/>
      <c r="L24" s="36"/>
      <c r="M24" s="36"/>
      <c r="N24" s="3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</row>
    <row r="25" spans="1:27" ht="56.25" x14ac:dyDescent="0.35">
      <c r="A25" s="8" t="s">
        <v>31</v>
      </c>
      <c r="B25" s="6" t="s">
        <v>14</v>
      </c>
      <c r="C25" s="31">
        <v>419.2</v>
      </c>
      <c r="D25" s="37">
        <v>556.5</v>
      </c>
      <c r="E25" s="35">
        <v>487.8</v>
      </c>
      <c r="F25" s="36">
        <v>505.3</v>
      </c>
      <c r="G25" s="36">
        <v>525.79999999999995</v>
      </c>
      <c r="H25" s="36">
        <v>526</v>
      </c>
      <c r="I25" s="36"/>
      <c r="J25" s="36">
        <v>547.4</v>
      </c>
      <c r="K25" s="36">
        <v>548.6</v>
      </c>
      <c r="L25" s="36"/>
      <c r="M25" s="36">
        <v>570.5</v>
      </c>
      <c r="N25" s="36">
        <v>572.9</v>
      </c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ht="37.5" x14ac:dyDescent="0.35">
      <c r="A26" s="8" t="s">
        <v>32</v>
      </c>
      <c r="B26" s="6" t="s">
        <v>20</v>
      </c>
      <c r="C26" s="49">
        <v>104.7</v>
      </c>
      <c r="D26" s="35">
        <v>183.9</v>
      </c>
      <c r="E26" s="35">
        <v>102</v>
      </c>
      <c r="F26" s="36">
        <v>121.5</v>
      </c>
      <c r="G26" s="36">
        <v>104.1</v>
      </c>
      <c r="H26" s="36">
        <v>104.1</v>
      </c>
      <c r="I26" s="36"/>
      <c r="J26" s="36">
        <v>104</v>
      </c>
      <c r="K26" s="36">
        <v>104</v>
      </c>
      <c r="L26" s="36"/>
      <c r="M26" s="36">
        <v>104</v>
      </c>
      <c r="N26" s="36">
        <v>104</v>
      </c>
      <c r="O26" s="76"/>
      <c r="P26" s="106"/>
      <c r="Q26" s="106"/>
      <c r="R26" s="106"/>
      <c r="S26" s="106"/>
      <c r="T26" s="106"/>
      <c r="U26" s="106"/>
      <c r="V26" s="106"/>
      <c r="W26" s="106"/>
      <c r="X26" s="76"/>
      <c r="Y26" s="76"/>
      <c r="Z26" s="76"/>
      <c r="AA26" s="76"/>
    </row>
    <row r="27" spans="1:27" ht="75" x14ac:dyDescent="0.35">
      <c r="A27" s="8" t="s">
        <v>33</v>
      </c>
      <c r="B27" s="6" t="s">
        <v>16</v>
      </c>
      <c r="C27" s="25" t="e">
        <f t="shared" ref="C27:E27" si="9">C25/B25/C26*10000</f>
        <v>#VALUE!</v>
      </c>
      <c r="D27" s="79">
        <f t="shared" si="9"/>
        <v>72.187527240576316</v>
      </c>
      <c r="E27" s="79">
        <f t="shared" si="9"/>
        <v>85.936261296971608</v>
      </c>
      <c r="F27" s="79">
        <f>F25/E25/F26*10000</f>
        <v>85.257231173134784</v>
      </c>
      <c r="G27" s="36">
        <f>G25/F25/G26*10000</f>
        <v>99.958689571616759</v>
      </c>
      <c r="H27" s="36">
        <f>H25/F25/H26*10000</f>
        <v>99.996711134785869</v>
      </c>
      <c r="I27" s="36"/>
      <c r="J27" s="36">
        <f>J25/G25/J26*10000</f>
        <v>100.10387102437311</v>
      </c>
      <c r="K27" s="36">
        <f>K25/H25/K26*10000</f>
        <v>100.28517110266159</v>
      </c>
      <c r="L27" s="36"/>
      <c r="M27" s="36">
        <f>M25/J25/M26*10000</f>
        <v>100.21148927798544</v>
      </c>
      <c r="N27" s="36">
        <f>N25/K25/N26*10000</f>
        <v>100.41293922992791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</row>
    <row r="28" spans="1:27" ht="19.5" x14ac:dyDescent="0.35">
      <c r="A28" s="5" t="s">
        <v>171</v>
      </c>
      <c r="B28" s="6"/>
      <c r="C28" s="7"/>
      <c r="D28" s="35"/>
      <c r="E28" s="36"/>
      <c r="F28" s="36"/>
      <c r="G28" s="36"/>
      <c r="H28" s="36"/>
      <c r="I28" s="36"/>
      <c r="J28" s="36"/>
      <c r="K28" s="36"/>
      <c r="L28" s="36"/>
      <c r="M28" s="36"/>
      <c r="N28" s="3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</row>
    <row r="29" spans="1:27" ht="18.75" x14ac:dyDescent="0.35">
      <c r="A29" s="11" t="s">
        <v>34</v>
      </c>
      <c r="B29" s="12" t="s">
        <v>35</v>
      </c>
      <c r="C29" s="39">
        <f>C33+C36</f>
        <v>2702.9</v>
      </c>
      <c r="D29" s="80">
        <f t="shared" ref="D29:N29" si="10">D33+D36</f>
        <v>3095.5</v>
      </c>
      <c r="E29" s="80">
        <f t="shared" si="10"/>
        <v>3033.5</v>
      </c>
      <c r="F29" s="80">
        <f t="shared" si="10"/>
        <v>3223.8</v>
      </c>
      <c r="G29" s="80">
        <f t="shared" si="10"/>
        <v>3294.9</v>
      </c>
      <c r="H29" s="80">
        <f t="shared" si="10"/>
        <v>3300.2000000000003</v>
      </c>
      <c r="I29" s="80">
        <f t="shared" si="10"/>
        <v>0</v>
      </c>
      <c r="J29" s="80">
        <f t="shared" si="10"/>
        <v>3384.1</v>
      </c>
      <c r="K29" s="80">
        <f t="shared" si="10"/>
        <v>3401</v>
      </c>
      <c r="L29" s="80">
        <f t="shared" si="10"/>
        <v>0</v>
      </c>
      <c r="M29" s="80">
        <f t="shared" si="10"/>
        <v>3518.6</v>
      </c>
      <c r="N29" s="80">
        <f t="shared" si="10"/>
        <v>3541.3</v>
      </c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</row>
    <row r="30" spans="1:27" ht="75" x14ac:dyDescent="0.35">
      <c r="A30" s="8" t="s">
        <v>36</v>
      </c>
      <c r="B30" s="6" t="s">
        <v>16</v>
      </c>
      <c r="C30" s="33" t="e">
        <f t="shared" ref="C30:E30" si="11">C33/C29*C34+C36/C29*C37</f>
        <v>#VALUE!</v>
      </c>
      <c r="D30" s="81">
        <f t="shared" si="11"/>
        <v>105.31088884787374</v>
      </c>
      <c r="E30" s="78">
        <f t="shared" si="11"/>
        <v>92.533615240034194</v>
      </c>
      <c r="F30" s="78">
        <f>F33/F29*F34+F36/F29*F37</f>
        <v>94.996298671260035</v>
      </c>
      <c r="G30" s="78">
        <f t="shared" ref="G30:N30" si="12">G33/G29*G34+G36/G29*G37</f>
        <v>97.88745167299848</v>
      </c>
      <c r="H30" s="78">
        <f t="shared" si="12"/>
        <v>98.174372274004952</v>
      </c>
      <c r="I30" s="78" t="e">
        <f t="shared" si="12"/>
        <v>#DIV/0!</v>
      </c>
      <c r="J30" s="78">
        <f t="shared" si="12"/>
        <v>98.63632961968321</v>
      </c>
      <c r="K30" s="78">
        <f t="shared" si="12"/>
        <v>98.963603845746348</v>
      </c>
      <c r="L30" s="78" t="e">
        <f t="shared" si="12"/>
        <v>#DIV/0!</v>
      </c>
      <c r="M30" s="78">
        <f t="shared" si="12"/>
        <v>99.919553857154355</v>
      </c>
      <c r="N30" s="78">
        <f t="shared" si="12"/>
        <v>100.13916106428201</v>
      </c>
      <c r="O30" s="76"/>
      <c r="P30" s="106"/>
      <c r="Q30" s="106"/>
      <c r="R30" s="106"/>
      <c r="S30" s="106"/>
      <c r="T30" s="106"/>
      <c r="U30" s="106"/>
      <c r="V30" s="76"/>
      <c r="W30" s="76"/>
      <c r="X30" s="76"/>
      <c r="Y30" s="76"/>
      <c r="Z30" s="76"/>
      <c r="AA30" s="76"/>
    </row>
    <row r="31" spans="1:27" ht="37.5" x14ac:dyDescent="0.35">
      <c r="A31" s="8" t="s">
        <v>37</v>
      </c>
      <c r="B31" s="6" t="s">
        <v>20</v>
      </c>
      <c r="C31" s="49">
        <v>104.2</v>
      </c>
      <c r="D31" s="35">
        <v>109</v>
      </c>
      <c r="E31" s="78">
        <v>106.2</v>
      </c>
      <c r="F31" s="36">
        <v>112</v>
      </c>
      <c r="G31" s="36">
        <v>104.5</v>
      </c>
      <c r="H31" s="36">
        <v>104.3</v>
      </c>
      <c r="I31" s="36"/>
      <c r="J31" s="36">
        <v>104.2</v>
      </c>
      <c r="K31" s="36">
        <v>104.2</v>
      </c>
      <c r="L31" s="36"/>
      <c r="M31" s="36">
        <v>104.1</v>
      </c>
      <c r="N31" s="36">
        <v>104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</row>
    <row r="32" spans="1:27" ht="37.5" x14ac:dyDescent="0.35">
      <c r="A32" s="8" t="s">
        <v>38</v>
      </c>
      <c r="B32" s="6"/>
      <c r="C32" s="7"/>
      <c r="D32" s="35"/>
      <c r="E32" s="78"/>
      <c r="F32" s="36"/>
      <c r="G32" s="36"/>
      <c r="H32" s="36"/>
      <c r="I32" s="36"/>
      <c r="J32" s="36"/>
      <c r="K32" s="36"/>
      <c r="L32" s="36"/>
      <c r="M32" s="36"/>
      <c r="N32" s="78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</row>
    <row r="33" spans="1:27" ht="18.75" x14ac:dyDescent="0.35">
      <c r="A33" s="40" t="s">
        <v>39</v>
      </c>
      <c r="B33" s="6" t="s">
        <v>40</v>
      </c>
      <c r="C33" s="31">
        <v>694.7</v>
      </c>
      <c r="D33" s="78">
        <v>889.9</v>
      </c>
      <c r="E33" s="82">
        <v>1009.6</v>
      </c>
      <c r="F33" s="36">
        <v>1135.9000000000001</v>
      </c>
      <c r="G33" s="36">
        <v>1199.9000000000001</v>
      </c>
      <c r="H33" s="36">
        <v>1201.9000000000001</v>
      </c>
      <c r="I33" s="36"/>
      <c r="J33" s="36">
        <v>1268</v>
      </c>
      <c r="K33" s="36">
        <v>1271.9000000000001</v>
      </c>
      <c r="L33" s="36"/>
      <c r="M33" s="36">
        <v>1341.6</v>
      </c>
      <c r="N33" s="78">
        <v>1347.8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</row>
    <row r="34" spans="1:27" ht="75" x14ac:dyDescent="0.35">
      <c r="A34" s="8" t="s">
        <v>41</v>
      </c>
      <c r="B34" s="6" t="s">
        <v>16</v>
      </c>
      <c r="C34" s="69" t="e">
        <f>C33/B33/C35*10000</f>
        <v>#VALUE!</v>
      </c>
      <c r="D34" s="83">
        <f>D33/C33/D35*10000</f>
        <v>111.68130755606435</v>
      </c>
      <c r="E34" s="83">
        <f>E33/D33/E35*10000</f>
        <v>98.567288918238674</v>
      </c>
      <c r="F34" s="78">
        <f>F33/E33/F35*10000</f>
        <v>100.90574431644553</v>
      </c>
      <c r="G34" s="78">
        <f>G33/F33/G35*10000</f>
        <v>100.98881337849706</v>
      </c>
      <c r="H34" s="78">
        <f>H33/F33/H35*10000</f>
        <v>101.35092972338845</v>
      </c>
      <c r="I34" s="78"/>
      <c r="J34" s="78">
        <f>J33/G33/J35*10000</f>
        <v>101.31876601733428</v>
      </c>
      <c r="K34" s="78">
        <f>K33/H33/K35*10000</f>
        <v>101.46127691557719</v>
      </c>
      <c r="L34" s="78"/>
      <c r="M34" s="78">
        <f>M33/J33/M35*10000</f>
        <v>101.53974702858491</v>
      </c>
      <c r="N34" s="78">
        <f>N33/K33/N35*10000</f>
        <v>101.89177910696897</v>
      </c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</row>
    <row r="35" spans="1:27" ht="37.5" x14ac:dyDescent="0.35">
      <c r="A35" s="8" t="s">
        <v>42</v>
      </c>
      <c r="B35" s="6" t="s">
        <v>20</v>
      </c>
      <c r="C35" s="49">
        <v>105.3</v>
      </c>
      <c r="D35" s="78">
        <v>114.7</v>
      </c>
      <c r="E35" s="78">
        <v>115.1</v>
      </c>
      <c r="F35" s="36">
        <v>111.5</v>
      </c>
      <c r="G35" s="36">
        <v>104.6</v>
      </c>
      <c r="H35" s="36">
        <v>104.4</v>
      </c>
      <c r="I35" s="36"/>
      <c r="J35" s="36">
        <v>104.3</v>
      </c>
      <c r="K35" s="36">
        <v>104.3</v>
      </c>
      <c r="L35" s="36"/>
      <c r="M35" s="36">
        <v>104.2</v>
      </c>
      <c r="N35" s="36">
        <v>104</v>
      </c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</row>
    <row r="36" spans="1:27" ht="18.75" x14ac:dyDescent="0.35">
      <c r="A36" s="40" t="s">
        <v>43</v>
      </c>
      <c r="B36" s="6" t="s">
        <v>40</v>
      </c>
      <c r="C36" s="31">
        <v>2008.2</v>
      </c>
      <c r="D36" s="78">
        <v>2205.6</v>
      </c>
      <c r="E36" s="78">
        <v>2023.9</v>
      </c>
      <c r="F36" s="36">
        <v>2087.9</v>
      </c>
      <c r="G36" s="36">
        <v>2095</v>
      </c>
      <c r="H36" s="36">
        <v>2098.3000000000002</v>
      </c>
      <c r="I36" s="36"/>
      <c r="J36" s="36">
        <v>2116.1</v>
      </c>
      <c r="K36" s="36">
        <v>2129.1</v>
      </c>
      <c r="L36" s="36"/>
      <c r="M36" s="36">
        <v>2177</v>
      </c>
      <c r="N36" s="36">
        <v>2193.5</v>
      </c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</row>
    <row r="37" spans="1:27" ht="75" x14ac:dyDescent="0.35">
      <c r="A37" s="8" t="s">
        <v>44</v>
      </c>
      <c r="B37" s="6" t="s">
        <v>16</v>
      </c>
      <c r="C37" s="33" t="e">
        <f t="shared" ref="C37:D37" si="13">C36/B36/C38*10000</f>
        <v>#VALUE!</v>
      </c>
      <c r="D37" s="83">
        <f t="shared" si="13"/>
        <v>102.74059704137264</v>
      </c>
      <c r="E37" s="83">
        <f>E36/D36/E38*10000</f>
        <v>89.523784247635732</v>
      </c>
      <c r="F37" s="78">
        <f>F36/E36/F38*10000</f>
        <v>91.78132702110139</v>
      </c>
      <c r="G37" s="78">
        <f>G36/F36/G38*10000</f>
        <v>96.111163410264467</v>
      </c>
      <c r="H37" s="78">
        <f>H36/F36/H38*10000</f>
        <v>96.354849613558883</v>
      </c>
      <c r="I37" s="78"/>
      <c r="J37" s="78">
        <f>J36/G36/J38*10000</f>
        <v>97.028972050465512</v>
      </c>
      <c r="K37" s="78">
        <f>K36/H36/K38*10000</f>
        <v>97.471522507379035</v>
      </c>
      <c r="L37" s="78"/>
      <c r="M37" s="78">
        <f>M36/J36/M38*10000</f>
        <v>98.921092139749106</v>
      </c>
      <c r="N37" s="78">
        <f>N36/K36/N38*10000</f>
        <v>99.062261771857365</v>
      </c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</row>
    <row r="38" spans="1:27" ht="37.5" x14ac:dyDescent="0.35">
      <c r="A38" s="8" t="s">
        <v>45</v>
      </c>
      <c r="B38" s="6" t="s">
        <v>20</v>
      </c>
      <c r="C38" s="49">
        <v>103.6</v>
      </c>
      <c r="D38" s="78">
        <v>106.9</v>
      </c>
      <c r="E38" s="78">
        <v>102.5</v>
      </c>
      <c r="F38" s="36">
        <v>112.4</v>
      </c>
      <c r="G38" s="36">
        <v>104.4</v>
      </c>
      <c r="H38" s="36">
        <v>104.3</v>
      </c>
      <c r="I38" s="36"/>
      <c r="J38" s="36">
        <v>104.1</v>
      </c>
      <c r="K38" s="36">
        <v>104.1</v>
      </c>
      <c r="L38" s="36"/>
      <c r="M38" s="36">
        <v>104</v>
      </c>
      <c r="N38" s="36">
        <v>104</v>
      </c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</row>
    <row r="39" spans="1:27" ht="19.5" x14ac:dyDescent="0.35">
      <c r="A39" s="5" t="s">
        <v>172</v>
      </c>
      <c r="B39" s="6"/>
      <c r="C39" s="6"/>
      <c r="D39" s="84"/>
      <c r="E39" s="36"/>
      <c r="F39" s="36"/>
      <c r="G39" s="36"/>
      <c r="H39" s="36"/>
      <c r="I39" s="36"/>
      <c r="J39" s="36"/>
      <c r="K39" s="36"/>
      <c r="L39" s="36"/>
      <c r="M39" s="36"/>
      <c r="N39" s="3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</row>
    <row r="40" spans="1:27" ht="56.25" x14ac:dyDescent="0.35">
      <c r="A40" s="8" t="s">
        <v>46</v>
      </c>
      <c r="B40" s="12" t="s">
        <v>47</v>
      </c>
      <c r="C40" s="42">
        <v>452.6</v>
      </c>
      <c r="D40" s="36">
        <v>1208.4000000000001</v>
      </c>
      <c r="E40" s="36">
        <v>1256.9000000000001</v>
      </c>
      <c r="F40" s="36">
        <v>1297.8</v>
      </c>
      <c r="G40" s="36">
        <v>1330</v>
      </c>
      <c r="H40" s="36">
        <v>1336</v>
      </c>
      <c r="I40" s="36"/>
      <c r="J40" s="36">
        <v>1368.3</v>
      </c>
      <c r="K40" s="36">
        <v>1374.9</v>
      </c>
      <c r="L40" s="36"/>
      <c r="M40" s="36">
        <v>1418</v>
      </c>
      <c r="N40" s="36">
        <v>1428.8</v>
      </c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</row>
    <row r="41" spans="1:27" ht="75" x14ac:dyDescent="0.35">
      <c r="A41" s="8" t="s">
        <v>48</v>
      </c>
      <c r="B41" s="6" t="s">
        <v>16</v>
      </c>
      <c r="C41" s="30" t="e">
        <f t="shared" ref="C41:D41" si="14">C40/B40/C42*10000</f>
        <v>#VALUE!</v>
      </c>
      <c r="D41" s="36">
        <f t="shared" si="14"/>
        <v>249.991311126227</v>
      </c>
      <c r="E41" s="36">
        <f>E40/D40/E42*10000</f>
        <v>92.952253498669862</v>
      </c>
      <c r="F41" s="36">
        <f>F40/E40/F42*10000</f>
        <v>92.026771579171736</v>
      </c>
      <c r="G41" s="36">
        <f>G40/F40/G42*10000</f>
        <v>97.78733005591377</v>
      </c>
      <c r="H41" s="36">
        <f>H40/F40/H42*10000</f>
        <v>98.322294889463222</v>
      </c>
      <c r="I41" s="36"/>
      <c r="J41" s="36">
        <f>J40/G40/J42*10000</f>
        <v>98.732916744837141</v>
      </c>
      <c r="K41" s="36">
        <f>K40/H40/K42*10000</f>
        <v>98.763605227165641</v>
      </c>
      <c r="L41" s="36"/>
      <c r="M41" s="36">
        <f>M40/J40/M42*10000</f>
        <v>99.742294890134716</v>
      </c>
      <c r="N41" s="36">
        <f>N40/K40/N42*10000</f>
        <v>100.01952368781951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</row>
    <row r="42" spans="1:27" ht="37.5" x14ac:dyDescent="0.35">
      <c r="A42" s="8" t="s">
        <v>49</v>
      </c>
      <c r="B42" s="6" t="s">
        <v>20</v>
      </c>
      <c r="C42" s="43">
        <v>105.5</v>
      </c>
      <c r="D42" s="36">
        <v>106.8</v>
      </c>
      <c r="E42" s="36">
        <v>111.9</v>
      </c>
      <c r="F42" s="36">
        <v>112.2</v>
      </c>
      <c r="G42" s="36">
        <v>104.8</v>
      </c>
      <c r="H42" s="36">
        <v>104.7</v>
      </c>
      <c r="I42" s="36"/>
      <c r="J42" s="36">
        <v>104.2</v>
      </c>
      <c r="K42" s="36">
        <v>104.2</v>
      </c>
      <c r="L42" s="36"/>
      <c r="M42" s="36">
        <v>103.9</v>
      </c>
      <c r="N42" s="36">
        <v>103.9</v>
      </c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</row>
    <row r="43" spans="1:27" ht="37.5" x14ac:dyDescent="0.35">
      <c r="A43" s="11" t="s">
        <v>50</v>
      </c>
      <c r="B43" s="12" t="s">
        <v>51</v>
      </c>
      <c r="C43" s="42">
        <v>83.39</v>
      </c>
      <c r="D43" s="36">
        <v>94.21</v>
      </c>
      <c r="E43" s="36">
        <v>127.47499999999999</v>
      </c>
      <c r="F43" s="78">
        <v>99.5</v>
      </c>
      <c r="G43" s="78">
        <v>99.5</v>
      </c>
      <c r="H43" s="78">
        <v>99.6</v>
      </c>
      <c r="I43" s="78"/>
      <c r="J43" s="78">
        <v>99.7</v>
      </c>
      <c r="K43" s="78">
        <v>99.8</v>
      </c>
      <c r="L43" s="78"/>
      <c r="M43" s="78">
        <v>99.8</v>
      </c>
      <c r="N43" s="78">
        <v>100</v>
      </c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</row>
    <row r="44" spans="1:27" ht="18.75" x14ac:dyDescent="0.35">
      <c r="A44" s="11" t="s">
        <v>52</v>
      </c>
      <c r="B44" s="12" t="s">
        <v>53</v>
      </c>
      <c r="C44" s="42">
        <v>98.5</v>
      </c>
      <c r="D44" s="36">
        <v>99.9</v>
      </c>
      <c r="E44" s="36">
        <v>99.7</v>
      </c>
      <c r="F44" s="36">
        <v>99.7</v>
      </c>
      <c r="G44" s="36">
        <v>99.7</v>
      </c>
      <c r="H44" s="36">
        <v>99.7</v>
      </c>
      <c r="I44" s="36"/>
      <c r="J44" s="36">
        <v>99.7</v>
      </c>
      <c r="K44" s="36">
        <v>99.7</v>
      </c>
      <c r="L44" s="36"/>
      <c r="M44" s="36">
        <v>99.8</v>
      </c>
      <c r="N44" s="36">
        <v>99.8</v>
      </c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</row>
    <row r="45" spans="1:27" ht="19.5" x14ac:dyDescent="0.35">
      <c r="A45" s="5" t="s">
        <v>173</v>
      </c>
      <c r="B45" s="6"/>
      <c r="C45" s="41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</row>
    <row r="46" spans="1:27" ht="94.5" customHeight="1" x14ac:dyDescent="0.35">
      <c r="A46" s="8" t="s">
        <v>54</v>
      </c>
      <c r="B46" s="6" t="s">
        <v>55</v>
      </c>
      <c r="C46" s="73">
        <v>105.3</v>
      </c>
      <c r="D46" s="79">
        <v>109.25</v>
      </c>
      <c r="E46" s="36">
        <v>109.5</v>
      </c>
      <c r="F46" s="36">
        <v>105.6</v>
      </c>
      <c r="G46" s="36">
        <v>104.2</v>
      </c>
      <c r="H46" s="36">
        <v>104.1</v>
      </c>
      <c r="I46" s="36"/>
      <c r="J46" s="36">
        <v>104.2</v>
      </c>
      <c r="K46" s="36">
        <v>104.1</v>
      </c>
      <c r="L46" s="36"/>
      <c r="M46" s="36">
        <v>104.3</v>
      </c>
      <c r="N46" s="36">
        <v>104.2</v>
      </c>
      <c r="P46" s="106"/>
      <c r="Q46" s="106"/>
      <c r="R46" s="106"/>
      <c r="S46" s="106"/>
      <c r="T46" s="106"/>
      <c r="U46" s="106"/>
      <c r="V46" s="106"/>
      <c r="W46" s="106"/>
      <c r="X46" s="76"/>
      <c r="Y46" s="76"/>
      <c r="Z46" s="76"/>
      <c r="AA46" s="76"/>
    </row>
    <row r="47" spans="1:27" ht="18.75" x14ac:dyDescent="0.35">
      <c r="A47" s="45" t="s">
        <v>56</v>
      </c>
      <c r="B47" s="14" t="s">
        <v>35</v>
      </c>
      <c r="C47" s="46">
        <v>3952.2</v>
      </c>
      <c r="D47" s="36">
        <v>4357.2</v>
      </c>
      <c r="E47" s="36">
        <v>4548.49</v>
      </c>
      <c r="F47" s="36">
        <v>4774.01</v>
      </c>
      <c r="G47" s="36">
        <v>4935.6000000000004</v>
      </c>
      <c r="H47" s="36">
        <v>4936.57</v>
      </c>
      <c r="I47" s="36"/>
      <c r="J47" s="36">
        <v>5107.7</v>
      </c>
      <c r="K47" s="36">
        <v>5108.2299999999996</v>
      </c>
      <c r="L47" s="36"/>
      <c r="M47" s="36">
        <v>5268</v>
      </c>
      <c r="N47" s="36">
        <v>5269.24</v>
      </c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</row>
    <row r="48" spans="1:27" ht="83.25" customHeight="1" x14ac:dyDescent="0.35">
      <c r="A48" s="11" t="s">
        <v>57</v>
      </c>
      <c r="B48" s="14" t="s">
        <v>16</v>
      </c>
      <c r="C48" s="30" t="e">
        <f t="shared" ref="C48" si="15">C47/B47/C49*10000</f>
        <v>#VALUE!</v>
      </c>
      <c r="D48" s="36">
        <f>D47/C47/D49*10000</f>
        <v>101.79820601338348</v>
      </c>
      <c r="E48" s="36">
        <f>E47/D47/E49*10000</f>
        <v>96.212170247582165</v>
      </c>
      <c r="F48" s="36">
        <f>F47/E47/F49*10000</f>
        <v>99.29813525210929</v>
      </c>
      <c r="G48" s="36">
        <f>G47/F47/G49*10000</f>
        <v>99.31295440603958</v>
      </c>
      <c r="H48" s="36">
        <f>H47/F47/H49*10000</f>
        <v>99.427984505204691</v>
      </c>
      <c r="I48" s="36"/>
      <c r="J48" s="36">
        <f>J47/G47/J49*10000</f>
        <v>99.315653953049619</v>
      </c>
      <c r="K48" s="36">
        <f>K47/H47/K49*10000</f>
        <v>99.401837843606373</v>
      </c>
      <c r="L48" s="36"/>
      <c r="M48" s="36">
        <f>M47/J47/M49*10000</f>
        <v>98.981188951970722</v>
      </c>
      <c r="N48" s="36">
        <f>N47/K47/N49*10000</f>
        <v>98.994215360186729</v>
      </c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</row>
    <row r="49" spans="1:27" ht="27.75" customHeight="1" x14ac:dyDescent="0.35">
      <c r="A49" s="8" t="s">
        <v>58</v>
      </c>
      <c r="B49" s="6" t="s">
        <v>20</v>
      </c>
      <c r="C49" s="43">
        <v>104</v>
      </c>
      <c r="D49" s="36">
        <v>108.3</v>
      </c>
      <c r="E49" s="36">
        <v>108.5</v>
      </c>
      <c r="F49" s="36">
        <v>105.7</v>
      </c>
      <c r="G49" s="36">
        <v>104.1</v>
      </c>
      <c r="H49" s="36">
        <v>104</v>
      </c>
      <c r="I49" s="36"/>
      <c r="J49" s="36">
        <v>104.2</v>
      </c>
      <c r="K49" s="36">
        <v>104.1</v>
      </c>
      <c r="L49" s="36"/>
      <c r="M49" s="36">
        <v>104.2</v>
      </c>
      <c r="N49" s="78">
        <v>104.2</v>
      </c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</row>
    <row r="50" spans="1:27" ht="18.75" x14ac:dyDescent="0.35">
      <c r="A50" s="45" t="s">
        <v>59</v>
      </c>
      <c r="B50" s="14" t="s">
        <v>35</v>
      </c>
      <c r="C50" s="47">
        <v>450.4</v>
      </c>
      <c r="D50" s="36">
        <v>467.7</v>
      </c>
      <c r="E50" s="36">
        <v>532.88</v>
      </c>
      <c r="F50" s="36">
        <v>550.34</v>
      </c>
      <c r="G50" s="36">
        <v>559.5</v>
      </c>
      <c r="H50" s="36">
        <v>561.39</v>
      </c>
      <c r="I50" s="36"/>
      <c r="J50" s="36">
        <v>570.9</v>
      </c>
      <c r="K50" s="36">
        <v>573.75</v>
      </c>
      <c r="L50" s="36"/>
      <c r="M50" s="36">
        <v>582.79999999999995</v>
      </c>
      <c r="N50" s="78">
        <v>586.02</v>
      </c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</row>
    <row r="51" spans="1:27" ht="75" x14ac:dyDescent="0.35">
      <c r="A51" s="11" t="s">
        <v>60</v>
      </c>
      <c r="B51" s="6" t="s">
        <v>16</v>
      </c>
      <c r="C51" s="30" t="e">
        <f t="shared" ref="C51" si="16">C50/B50/C52*10000</f>
        <v>#VALUE!</v>
      </c>
      <c r="D51" s="36">
        <f>D50/C50/D52*10000</f>
        <v>94.7454655067353</v>
      </c>
      <c r="E51" s="36">
        <f>E50/D50/E52*10000</f>
        <v>102.18500802035723</v>
      </c>
      <c r="F51" s="36">
        <f>F50/E50/F52*10000</f>
        <v>95.803835857881808</v>
      </c>
      <c r="G51" s="36">
        <f>G50/F50/G52*10000</f>
        <v>96.639187859119502</v>
      </c>
      <c r="H51" s="36">
        <f>H50/F50/H52*10000</f>
        <v>96.965636590225387</v>
      </c>
      <c r="I51" s="36"/>
      <c r="J51" s="36">
        <f>J50/G50/J52*10000</f>
        <v>97.457052065008938</v>
      </c>
      <c r="K51" s="36">
        <f>K50/H50/K52*10000</f>
        <v>97.613828059098694</v>
      </c>
      <c r="L51" s="36"/>
      <c r="M51" s="36">
        <f>M50/J50/M52*10000</f>
        <v>98.063811811708732</v>
      </c>
      <c r="N51" s="36">
        <f>N50/K50/N52*10000</f>
        <v>98.115813728629462</v>
      </c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</row>
    <row r="52" spans="1:27" ht="28.5" customHeight="1" x14ac:dyDescent="0.35">
      <c r="A52" s="8" t="s">
        <v>61</v>
      </c>
      <c r="B52" s="6" t="s">
        <v>20</v>
      </c>
      <c r="C52" s="43">
        <v>109.8</v>
      </c>
      <c r="D52" s="36">
        <v>109.6</v>
      </c>
      <c r="E52" s="36">
        <v>111.5</v>
      </c>
      <c r="F52" s="36">
        <v>107.8</v>
      </c>
      <c r="G52" s="36">
        <v>105.2</v>
      </c>
      <c r="H52" s="36">
        <v>105.2</v>
      </c>
      <c r="I52" s="36"/>
      <c r="J52" s="36">
        <v>104.7</v>
      </c>
      <c r="K52" s="36">
        <v>104.7</v>
      </c>
      <c r="L52" s="36"/>
      <c r="M52" s="36">
        <v>104.1</v>
      </c>
      <c r="N52" s="78">
        <v>104.1</v>
      </c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</row>
    <row r="53" spans="1:27" ht="39" x14ac:dyDescent="0.35">
      <c r="A53" s="5" t="s">
        <v>174</v>
      </c>
      <c r="B53" s="6"/>
      <c r="C53" s="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78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</row>
    <row r="54" spans="1:27" ht="40.5" customHeight="1" x14ac:dyDescent="0.35">
      <c r="A54" s="48" t="s">
        <v>62</v>
      </c>
      <c r="B54" s="6" t="s">
        <v>63</v>
      </c>
      <c r="C54" s="41">
        <v>171</v>
      </c>
      <c r="D54" s="85">
        <v>169</v>
      </c>
      <c r="E54" s="85">
        <v>167</v>
      </c>
      <c r="F54" s="85">
        <v>163</v>
      </c>
      <c r="G54" s="85">
        <v>163</v>
      </c>
      <c r="H54" s="85">
        <v>164</v>
      </c>
      <c r="I54" s="85"/>
      <c r="J54" s="85">
        <v>164</v>
      </c>
      <c r="K54" s="85">
        <v>165</v>
      </c>
      <c r="L54" s="85"/>
      <c r="M54" s="85">
        <v>165</v>
      </c>
      <c r="N54" s="85">
        <v>166</v>
      </c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</row>
    <row r="55" spans="1:27" ht="56.25" x14ac:dyDescent="0.35">
      <c r="A55" s="8" t="s">
        <v>64</v>
      </c>
      <c r="B55" s="12" t="s">
        <v>12</v>
      </c>
      <c r="C55" s="39">
        <v>0.78300000000000003</v>
      </c>
      <c r="D55" s="80">
        <v>0.97599999999999998</v>
      </c>
      <c r="E55" s="80">
        <v>1.1180000000000001</v>
      </c>
      <c r="F55" s="80">
        <v>1.091</v>
      </c>
      <c r="G55" s="80">
        <v>1.0900000000000001</v>
      </c>
      <c r="H55" s="80">
        <v>1.097</v>
      </c>
      <c r="I55" s="80"/>
      <c r="J55" s="80">
        <v>1.1000000000000001</v>
      </c>
      <c r="K55" s="80">
        <v>1.1060000000000001</v>
      </c>
      <c r="L55" s="80"/>
      <c r="M55" s="80">
        <v>1.1100000000000001</v>
      </c>
      <c r="N55" s="80">
        <v>1.1180000000000001</v>
      </c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</row>
    <row r="56" spans="1:27" ht="19.5" x14ac:dyDescent="0.35">
      <c r="A56" s="5" t="s">
        <v>175</v>
      </c>
      <c r="B56" s="6"/>
      <c r="C56" s="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</row>
    <row r="57" spans="1:27" ht="51.75" customHeight="1" x14ac:dyDescent="0.35">
      <c r="A57" s="11" t="s">
        <v>65</v>
      </c>
      <c r="B57" s="6" t="s">
        <v>47</v>
      </c>
      <c r="C57" s="41">
        <v>828.2</v>
      </c>
      <c r="D57" s="36">
        <v>1273.4000000000001</v>
      </c>
      <c r="E57" s="36">
        <v>859.7</v>
      </c>
      <c r="F57" s="36">
        <v>860</v>
      </c>
      <c r="G57" s="36">
        <v>862</v>
      </c>
      <c r="H57" s="36">
        <v>865</v>
      </c>
      <c r="I57" s="36"/>
      <c r="J57" s="36">
        <v>866</v>
      </c>
      <c r="K57" s="36">
        <v>870</v>
      </c>
      <c r="L57" s="36"/>
      <c r="M57" s="36">
        <v>870.5</v>
      </c>
      <c r="N57" s="36">
        <v>875.4</v>
      </c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</row>
    <row r="58" spans="1:27" ht="80.25" customHeight="1" x14ac:dyDescent="0.35">
      <c r="A58" s="11" t="s">
        <v>66</v>
      </c>
      <c r="B58" s="6" t="s">
        <v>16</v>
      </c>
      <c r="C58" s="44" t="e">
        <f t="shared" ref="C58" si="17">C57/B57/C59*10000</f>
        <v>#VALUE!</v>
      </c>
      <c r="D58" s="36">
        <f>D57/C57/D59*10000</f>
        <v>141.05975377130463</v>
      </c>
      <c r="E58" s="36">
        <f>E57/D57/E59*10000</f>
        <v>59.851216434028736</v>
      </c>
      <c r="F58" s="36">
        <f>F57/E57/F59*10000</f>
        <v>88.52645654328893</v>
      </c>
      <c r="G58" s="36">
        <f>G57/F57/G59*10000</f>
        <v>95.459579180509422</v>
      </c>
      <c r="H58" s="36">
        <f>H57/F57/H59*10000</f>
        <v>95.791805094130666</v>
      </c>
      <c r="I58" s="36"/>
      <c r="J58" s="36">
        <f>J57/G57/J59*10000</f>
        <v>96.507240271824998</v>
      </c>
      <c r="K58" s="36">
        <f>K57/H57/K59*10000</f>
        <v>96.616748013526362</v>
      </c>
      <c r="L58" s="36"/>
      <c r="M58" s="36">
        <f>M57/J57/M59*10000</f>
        <v>96.560644077798699</v>
      </c>
      <c r="N58" s="36">
        <f>N57/K57/N59*10000</f>
        <v>96.657723011693008</v>
      </c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</row>
    <row r="59" spans="1:27" ht="29.25" customHeight="1" x14ac:dyDescent="0.35">
      <c r="A59" s="8" t="s">
        <v>67</v>
      </c>
      <c r="B59" s="6" t="s">
        <v>20</v>
      </c>
      <c r="C59" s="43">
        <v>105.8</v>
      </c>
      <c r="D59" s="36">
        <v>109</v>
      </c>
      <c r="E59" s="36">
        <v>112.8</v>
      </c>
      <c r="F59" s="78">
        <v>113</v>
      </c>
      <c r="G59" s="78">
        <v>105</v>
      </c>
      <c r="H59" s="78">
        <v>105</v>
      </c>
      <c r="I59" s="78"/>
      <c r="J59" s="78">
        <v>104.1</v>
      </c>
      <c r="K59" s="78">
        <v>104.1</v>
      </c>
      <c r="L59" s="78"/>
      <c r="M59" s="78">
        <v>104.1</v>
      </c>
      <c r="N59" s="78">
        <v>104.1</v>
      </c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</row>
    <row r="60" spans="1:27" ht="57.75" customHeight="1" x14ac:dyDescent="0.35">
      <c r="A60" s="5" t="s">
        <v>176</v>
      </c>
      <c r="B60" s="6"/>
      <c r="C60" s="7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</row>
    <row r="61" spans="1:27" ht="19.5" x14ac:dyDescent="0.35">
      <c r="A61" s="15" t="s">
        <v>68</v>
      </c>
      <c r="B61" s="6" t="s">
        <v>35</v>
      </c>
      <c r="C61" s="75">
        <f>C63+C72+C73</f>
        <v>2689.9</v>
      </c>
      <c r="D61" s="87">
        <f>D63+D72+D73</f>
        <v>2632.2</v>
      </c>
      <c r="E61" s="87">
        <f>E63+E72+E73</f>
        <v>2622.5</v>
      </c>
      <c r="F61" s="87">
        <f t="shared" ref="F61:N61" si="18">F63+F72+F73</f>
        <v>3058.7</v>
      </c>
      <c r="G61" s="87">
        <f>G63+G72+G73</f>
        <v>2917.7</v>
      </c>
      <c r="H61" s="87">
        <f>H63+H72+H73</f>
        <v>2917.7</v>
      </c>
      <c r="I61" s="87">
        <f t="shared" si="18"/>
        <v>0</v>
      </c>
      <c r="J61" s="87">
        <f t="shared" ref="J61" si="19">J63+J72+J73</f>
        <v>2703</v>
      </c>
      <c r="K61" s="87">
        <f t="shared" si="18"/>
        <v>2703</v>
      </c>
      <c r="L61" s="87">
        <f t="shared" si="18"/>
        <v>0</v>
      </c>
      <c r="M61" s="87">
        <f t="shared" ref="M61" si="20">M63+M72+M73</f>
        <v>2816.1000000000004</v>
      </c>
      <c r="N61" s="87">
        <f t="shared" si="18"/>
        <v>2816.1000000000004</v>
      </c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</row>
    <row r="62" spans="1:27" ht="21.75" customHeight="1" x14ac:dyDescent="0.35">
      <c r="A62" s="16" t="s">
        <v>69</v>
      </c>
      <c r="B62" s="17" t="s">
        <v>70</v>
      </c>
      <c r="C62" s="18">
        <v>836.4</v>
      </c>
      <c r="D62" s="88">
        <f>957.7</f>
        <v>957.7</v>
      </c>
      <c r="E62" s="88">
        <v>905.5</v>
      </c>
      <c r="F62" s="88">
        <v>941.8</v>
      </c>
      <c r="G62" s="88">
        <v>959.8</v>
      </c>
      <c r="H62" s="88">
        <v>959.8</v>
      </c>
      <c r="I62" s="88"/>
      <c r="J62" s="88">
        <v>1007.2</v>
      </c>
      <c r="K62" s="88">
        <v>1007.2</v>
      </c>
      <c r="L62" s="88"/>
      <c r="M62" s="88">
        <v>1060.7</v>
      </c>
      <c r="N62" s="88">
        <v>1060.7</v>
      </c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</row>
    <row r="63" spans="1:27" ht="19.5" x14ac:dyDescent="0.35">
      <c r="A63" s="19" t="s">
        <v>71</v>
      </c>
      <c r="B63" s="17" t="s">
        <v>70</v>
      </c>
      <c r="C63" s="74">
        <f>518.2+61.4+35.2+45.9+6.4</f>
        <v>667.1</v>
      </c>
      <c r="D63" s="87">
        <f>619.5+68.4+50+52.6+14.4</f>
        <v>804.9</v>
      </c>
      <c r="E63" s="87">
        <v>768.8</v>
      </c>
      <c r="F63" s="87">
        <v>791.5</v>
      </c>
      <c r="G63" s="87">
        <v>854</v>
      </c>
      <c r="H63" s="87">
        <v>854</v>
      </c>
      <c r="I63" s="87"/>
      <c r="J63" s="87">
        <v>902.5</v>
      </c>
      <c r="K63" s="87">
        <v>902.5</v>
      </c>
      <c r="L63" s="87"/>
      <c r="M63" s="87">
        <v>955</v>
      </c>
      <c r="N63" s="87">
        <v>955</v>
      </c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</row>
    <row r="64" spans="1:27" ht="18.75" x14ac:dyDescent="0.35">
      <c r="A64" s="16" t="s">
        <v>72</v>
      </c>
      <c r="B64" s="17"/>
      <c r="C64" s="1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</row>
    <row r="65" spans="1:27" ht="18.75" x14ac:dyDescent="0.35">
      <c r="A65" s="16" t="s">
        <v>73</v>
      </c>
      <c r="B65" s="17" t="s">
        <v>70</v>
      </c>
      <c r="C65" s="18">
        <v>518.20000000000005</v>
      </c>
      <c r="D65" s="88">
        <v>619.5</v>
      </c>
      <c r="E65" s="88">
        <v>546.5</v>
      </c>
      <c r="F65" s="88">
        <v>569.9</v>
      </c>
      <c r="G65" s="88">
        <v>605.29999999999995</v>
      </c>
      <c r="H65" s="88">
        <v>605.29999999999995</v>
      </c>
      <c r="I65" s="88"/>
      <c r="J65" s="88">
        <v>648.29999999999995</v>
      </c>
      <c r="K65" s="88">
        <v>648.29999999999995</v>
      </c>
      <c r="L65" s="88"/>
      <c r="M65" s="88">
        <v>694.3</v>
      </c>
      <c r="N65" s="88">
        <v>694.3</v>
      </c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</row>
    <row r="66" spans="1:27" ht="18.75" x14ac:dyDescent="0.35">
      <c r="A66" s="16" t="s">
        <v>74</v>
      </c>
      <c r="B66" s="17" t="s">
        <v>70</v>
      </c>
      <c r="C66" s="18">
        <v>61.4</v>
      </c>
      <c r="D66" s="88">
        <v>68.400000000000006</v>
      </c>
      <c r="E66" s="88">
        <v>70.099999999999994</v>
      </c>
      <c r="F66" s="88">
        <v>75.5</v>
      </c>
      <c r="G66" s="88">
        <v>101.6</v>
      </c>
      <c r="H66" s="88">
        <v>101.6</v>
      </c>
      <c r="I66" s="88"/>
      <c r="J66" s="88">
        <v>106</v>
      </c>
      <c r="K66" s="88">
        <v>106</v>
      </c>
      <c r="L66" s="88"/>
      <c r="M66" s="88">
        <v>111.3</v>
      </c>
      <c r="N66" s="88">
        <v>111.3</v>
      </c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</row>
    <row r="67" spans="1:27" ht="37.5" x14ac:dyDescent="0.35">
      <c r="A67" s="16" t="s">
        <v>75</v>
      </c>
      <c r="B67" s="17" t="s">
        <v>70</v>
      </c>
      <c r="C67" s="18">
        <v>32.1</v>
      </c>
      <c r="D67" s="88">
        <v>43.3</v>
      </c>
      <c r="E67" s="88">
        <v>50.4</v>
      </c>
      <c r="F67" s="88">
        <v>50.9</v>
      </c>
      <c r="G67" s="88">
        <v>51.4</v>
      </c>
      <c r="H67" s="88">
        <v>51.4</v>
      </c>
      <c r="I67" s="88"/>
      <c r="J67" s="88">
        <v>52</v>
      </c>
      <c r="K67" s="88">
        <v>52</v>
      </c>
      <c r="L67" s="88"/>
      <c r="M67" s="88">
        <v>52.5</v>
      </c>
      <c r="N67" s="88">
        <v>52.5</v>
      </c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</row>
    <row r="68" spans="1:27" ht="18" customHeight="1" x14ac:dyDescent="0.35">
      <c r="A68" s="16" t="s">
        <v>76</v>
      </c>
      <c r="B68" s="17" t="s">
        <v>70</v>
      </c>
      <c r="C68" s="18">
        <v>12.7</v>
      </c>
      <c r="D68" s="88">
        <v>13.3</v>
      </c>
      <c r="E68" s="88">
        <v>15.9</v>
      </c>
      <c r="F68" s="88">
        <v>12.7</v>
      </c>
      <c r="G68" s="88">
        <v>12.8</v>
      </c>
      <c r="H68" s="88">
        <v>12.8</v>
      </c>
      <c r="I68" s="88"/>
      <c r="J68" s="88">
        <v>12.8</v>
      </c>
      <c r="K68" s="88">
        <v>12.8</v>
      </c>
      <c r="L68" s="88"/>
      <c r="M68" s="88">
        <v>12.8</v>
      </c>
      <c r="N68" s="88">
        <v>12.8</v>
      </c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</row>
    <row r="69" spans="1:27" ht="18.75" x14ac:dyDescent="0.35">
      <c r="A69" s="16" t="s">
        <v>77</v>
      </c>
      <c r="B69" s="17" t="s">
        <v>70</v>
      </c>
      <c r="C69" s="18">
        <v>0</v>
      </c>
      <c r="D69" s="89">
        <v>0</v>
      </c>
      <c r="E69" s="88">
        <v>0</v>
      </c>
      <c r="F69" s="89">
        <v>0</v>
      </c>
      <c r="G69" s="89">
        <v>0</v>
      </c>
      <c r="H69" s="89">
        <v>0</v>
      </c>
      <c r="I69" s="89"/>
      <c r="J69" s="89">
        <v>0</v>
      </c>
      <c r="K69" s="89">
        <v>0</v>
      </c>
      <c r="L69" s="89"/>
      <c r="M69" s="89">
        <v>0</v>
      </c>
      <c r="N69" s="89">
        <v>0</v>
      </c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</row>
    <row r="70" spans="1:27" ht="18.75" x14ac:dyDescent="0.35">
      <c r="A70" s="16" t="s">
        <v>78</v>
      </c>
      <c r="B70" s="17" t="s">
        <v>70</v>
      </c>
      <c r="C70" s="18">
        <v>33.200000000000003</v>
      </c>
      <c r="D70" s="88">
        <v>39.200000000000003</v>
      </c>
      <c r="E70" s="88">
        <v>41.7</v>
      </c>
      <c r="F70" s="88">
        <v>40.200000000000003</v>
      </c>
      <c r="G70" s="88">
        <v>40.1</v>
      </c>
      <c r="H70" s="88">
        <v>40.1</v>
      </c>
      <c r="I70" s="88"/>
      <c r="J70" s="88">
        <v>40</v>
      </c>
      <c r="K70" s="88">
        <v>40</v>
      </c>
      <c r="L70" s="88"/>
      <c r="M70" s="88">
        <v>40.200000000000003</v>
      </c>
      <c r="N70" s="88">
        <v>40.200000000000003</v>
      </c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</row>
    <row r="71" spans="1:27" ht="18.75" x14ac:dyDescent="0.35">
      <c r="A71" s="16" t="s">
        <v>79</v>
      </c>
      <c r="B71" s="17" t="s">
        <v>70</v>
      </c>
      <c r="C71" s="18">
        <v>6.4</v>
      </c>
      <c r="D71" s="88">
        <v>14.4</v>
      </c>
      <c r="E71" s="88">
        <v>33.299999999999997</v>
      </c>
      <c r="F71" s="88">
        <v>33.9</v>
      </c>
      <c r="G71" s="88">
        <v>34.299999999999997</v>
      </c>
      <c r="H71" s="88">
        <v>34.299999999999997</v>
      </c>
      <c r="I71" s="88"/>
      <c r="J71" s="88">
        <v>34.6</v>
      </c>
      <c r="K71" s="88">
        <v>34.6</v>
      </c>
      <c r="L71" s="88"/>
      <c r="M71" s="88">
        <v>34.9</v>
      </c>
      <c r="N71" s="88">
        <v>34.9</v>
      </c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</row>
    <row r="72" spans="1:27" ht="19.5" x14ac:dyDescent="0.35">
      <c r="A72" s="5" t="s">
        <v>80</v>
      </c>
      <c r="B72" s="6" t="s">
        <v>70</v>
      </c>
      <c r="C72" s="74">
        <f t="shared" ref="C72" si="21">C62-C63</f>
        <v>169.29999999999995</v>
      </c>
      <c r="D72" s="90">
        <f>D62-D63</f>
        <v>152.80000000000007</v>
      </c>
      <c r="E72" s="90">
        <f>E62-E63</f>
        <v>136.70000000000005</v>
      </c>
      <c r="F72" s="87">
        <f>F62-F63</f>
        <v>150.29999999999995</v>
      </c>
      <c r="G72" s="87">
        <f t="shared" ref="G72" si="22">G62-G63</f>
        <v>105.79999999999995</v>
      </c>
      <c r="H72" s="87">
        <f t="shared" ref="H72:N72" si="23">H62-H63</f>
        <v>105.79999999999995</v>
      </c>
      <c r="I72" s="87">
        <f t="shared" si="23"/>
        <v>0</v>
      </c>
      <c r="J72" s="87">
        <f t="shared" ref="J72" si="24">J62-J63</f>
        <v>104.70000000000005</v>
      </c>
      <c r="K72" s="87">
        <f t="shared" si="23"/>
        <v>104.70000000000005</v>
      </c>
      <c r="L72" s="87">
        <f t="shared" si="23"/>
        <v>0</v>
      </c>
      <c r="M72" s="87">
        <f t="shared" ref="M72" si="25">M62-M63</f>
        <v>105.70000000000005</v>
      </c>
      <c r="N72" s="87">
        <f t="shared" si="23"/>
        <v>105.70000000000005</v>
      </c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</row>
    <row r="73" spans="1:27" ht="19.5" x14ac:dyDescent="0.35">
      <c r="A73" s="5" t="s">
        <v>81</v>
      </c>
      <c r="B73" s="6" t="s">
        <v>70</v>
      </c>
      <c r="C73" s="74">
        <v>1853.5</v>
      </c>
      <c r="D73" s="87">
        <v>1674.5</v>
      </c>
      <c r="E73" s="87">
        <v>1717</v>
      </c>
      <c r="F73" s="87">
        <v>2116.9</v>
      </c>
      <c r="G73" s="87">
        <f>1907.9+50</f>
        <v>1957.9</v>
      </c>
      <c r="H73" s="87">
        <f>1907.9+50</f>
        <v>1957.9</v>
      </c>
      <c r="I73" s="87"/>
      <c r="J73" s="87">
        <f>1595.8+100</f>
        <v>1695.8</v>
      </c>
      <c r="K73" s="87">
        <f>1595.8+100</f>
        <v>1695.8</v>
      </c>
      <c r="L73" s="87"/>
      <c r="M73" s="87">
        <v>1755.4</v>
      </c>
      <c r="N73" s="87">
        <v>1755.4</v>
      </c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</row>
    <row r="74" spans="1:27" ht="18.75" x14ac:dyDescent="0.35">
      <c r="A74" s="8" t="s">
        <v>72</v>
      </c>
      <c r="B74" s="6"/>
      <c r="C74" s="1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</row>
    <row r="75" spans="1:27" ht="18.75" x14ac:dyDescent="0.35">
      <c r="A75" s="8" t="s">
        <v>82</v>
      </c>
      <c r="B75" s="6" t="s">
        <v>70</v>
      </c>
      <c r="C75" s="18">
        <v>561.9</v>
      </c>
      <c r="D75" s="88">
        <v>357.6</v>
      </c>
      <c r="E75" s="88">
        <v>413</v>
      </c>
      <c r="F75" s="88">
        <v>328.2</v>
      </c>
      <c r="G75" s="88">
        <v>449.9</v>
      </c>
      <c r="H75" s="88">
        <v>449.9</v>
      </c>
      <c r="I75" s="88"/>
      <c r="J75" s="88">
        <v>101.8</v>
      </c>
      <c r="K75" s="88">
        <v>101.8</v>
      </c>
      <c r="L75" s="88"/>
      <c r="M75" s="88">
        <v>112</v>
      </c>
      <c r="N75" s="88">
        <v>112</v>
      </c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</row>
    <row r="76" spans="1:27" ht="18.75" x14ac:dyDescent="0.35">
      <c r="A76" s="8" t="s">
        <v>83</v>
      </c>
      <c r="B76" s="6" t="s">
        <v>70</v>
      </c>
      <c r="C76" s="7">
        <v>1008.5</v>
      </c>
      <c r="D76" s="88">
        <v>1066.3</v>
      </c>
      <c r="E76" s="88">
        <v>1055.5999999999999</v>
      </c>
      <c r="F76" s="88">
        <v>1454.7</v>
      </c>
      <c r="G76" s="88">
        <f>1424.8+50</f>
        <v>1474.8</v>
      </c>
      <c r="H76" s="88">
        <f>1424.8+50</f>
        <v>1474.8</v>
      </c>
      <c r="I76" s="88"/>
      <c r="J76" s="88">
        <f>1396.3+100</f>
        <v>1496.3</v>
      </c>
      <c r="K76" s="88">
        <f>1396.3+100</f>
        <v>1496.3</v>
      </c>
      <c r="L76" s="88"/>
      <c r="M76" s="88">
        <v>1535.9</v>
      </c>
      <c r="N76" s="88">
        <v>1535.9</v>
      </c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</row>
    <row r="77" spans="1:27" ht="18.75" x14ac:dyDescent="0.35">
      <c r="A77" s="8" t="s">
        <v>84</v>
      </c>
      <c r="B77" s="6" t="s">
        <v>70</v>
      </c>
      <c r="C77" s="7">
        <v>232.7</v>
      </c>
      <c r="D77" s="88">
        <v>158.69999999999999</v>
      </c>
      <c r="E77" s="88">
        <v>153.80000000000001</v>
      </c>
      <c r="F77" s="88">
        <v>246.7</v>
      </c>
      <c r="G77" s="88">
        <v>95.8</v>
      </c>
      <c r="H77" s="88">
        <v>95.8</v>
      </c>
      <c r="I77" s="88"/>
      <c r="J77" s="88">
        <v>81</v>
      </c>
      <c r="K77" s="88">
        <v>81</v>
      </c>
      <c r="L77" s="88"/>
      <c r="M77" s="88">
        <v>89.1</v>
      </c>
      <c r="N77" s="88">
        <v>89.1</v>
      </c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</row>
    <row r="78" spans="1:27" ht="18.75" x14ac:dyDescent="0.35">
      <c r="A78" s="8" t="s">
        <v>72</v>
      </c>
      <c r="B78" s="20"/>
      <c r="C78" s="7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</row>
    <row r="79" spans="1:27" ht="18.75" x14ac:dyDescent="0.35">
      <c r="A79" s="8" t="s">
        <v>85</v>
      </c>
      <c r="B79" s="6" t="s">
        <v>70</v>
      </c>
      <c r="C79" s="7">
        <v>57.4</v>
      </c>
      <c r="D79" s="88">
        <v>16.899999999999999</v>
      </c>
      <c r="E79" s="88">
        <v>73.2</v>
      </c>
      <c r="F79" s="88">
        <v>112.3</v>
      </c>
      <c r="G79" s="88">
        <v>95.8</v>
      </c>
      <c r="H79" s="88">
        <v>95.8</v>
      </c>
      <c r="I79" s="88"/>
      <c r="J79" s="88">
        <v>81</v>
      </c>
      <c r="K79" s="88">
        <v>81</v>
      </c>
      <c r="L79" s="88"/>
      <c r="M79" s="88">
        <v>89.1</v>
      </c>
      <c r="N79" s="88">
        <v>89.1</v>
      </c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</row>
    <row r="80" spans="1:27" ht="19.5" x14ac:dyDescent="0.35">
      <c r="A80" s="15" t="s">
        <v>86</v>
      </c>
      <c r="B80" s="6" t="s">
        <v>70</v>
      </c>
      <c r="C80" s="75">
        <f>SUM(C82:C94)</f>
        <v>2681.3999999999996</v>
      </c>
      <c r="D80" s="87">
        <f>SUM(D82:D94)</f>
        <v>2645.4</v>
      </c>
      <c r="E80" s="87">
        <f>SUM(E82:E94)</f>
        <v>2638.8</v>
      </c>
      <c r="F80" s="87">
        <f t="shared" ref="F80" si="26">SUM(F82:F94)</f>
        <v>3189.3</v>
      </c>
      <c r="G80" s="87">
        <f t="shared" ref="G80" si="27">SUM(G82:G94)</f>
        <v>2930.9</v>
      </c>
      <c r="H80" s="87">
        <f t="shared" ref="H80:K80" si="28">SUM(H82:H94)</f>
        <v>2930.9</v>
      </c>
      <c r="I80" s="87">
        <f t="shared" si="28"/>
        <v>0</v>
      </c>
      <c r="J80" s="87">
        <f t="shared" ref="J80" si="29">SUM(J82:J94)</f>
        <v>2718.2999999999997</v>
      </c>
      <c r="K80" s="87">
        <f t="shared" si="28"/>
        <v>2718.2999999999997</v>
      </c>
      <c r="L80" s="87"/>
      <c r="M80" s="87">
        <f t="shared" ref="M80:N80" si="30">SUM(M82:M94)</f>
        <v>2828.7000000000003</v>
      </c>
      <c r="N80" s="87">
        <f t="shared" si="30"/>
        <v>2828.7000000000003</v>
      </c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</row>
    <row r="81" spans="1:27" ht="18.75" x14ac:dyDescent="0.35">
      <c r="A81" s="21" t="s">
        <v>87</v>
      </c>
      <c r="B81" s="17"/>
      <c r="C81" s="7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</row>
    <row r="82" spans="1:27" ht="18.75" x14ac:dyDescent="0.35">
      <c r="A82" s="16" t="s">
        <v>88</v>
      </c>
      <c r="B82" s="17" t="s">
        <v>70</v>
      </c>
      <c r="C82" s="22">
        <v>194.6</v>
      </c>
      <c r="D82" s="88">
        <v>222.3</v>
      </c>
      <c r="E82" s="88">
        <v>226.4</v>
      </c>
      <c r="F82" s="88">
        <f>250.8+0.4</f>
        <v>251.20000000000002</v>
      </c>
      <c r="G82" s="88">
        <v>208</v>
      </c>
      <c r="H82" s="88">
        <v>208</v>
      </c>
      <c r="I82" s="88"/>
      <c r="J82" s="88">
        <v>208.1</v>
      </c>
      <c r="K82" s="88">
        <v>208.1</v>
      </c>
      <c r="L82" s="88"/>
      <c r="M82" s="88">
        <v>215.4</v>
      </c>
      <c r="N82" s="88">
        <v>215.4</v>
      </c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</row>
    <row r="83" spans="1:27" ht="18.75" x14ac:dyDescent="0.35">
      <c r="A83" s="16" t="s">
        <v>89</v>
      </c>
      <c r="B83" s="17"/>
      <c r="C83" s="22">
        <v>3.4</v>
      </c>
      <c r="D83" s="88">
        <v>4.0999999999999996</v>
      </c>
      <c r="E83" s="88">
        <v>4.8</v>
      </c>
      <c r="F83" s="88">
        <v>6.1</v>
      </c>
      <c r="G83" s="88">
        <v>7.3</v>
      </c>
      <c r="H83" s="88">
        <v>7.3</v>
      </c>
      <c r="I83" s="88"/>
      <c r="J83" s="88">
        <v>9.4</v>
      </c>
      <c r="K83" s="88">
        <v>9.4</v>
      </c>
      <c r="L83" s="88"/>
      <c r="M83" s="88">
        <v>9.6999999999999993</v>
      </c>
      <c r="N83" s="88">
        <v>9.6999999999999993</v>
      </c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</row>
    <row r="84" spans="1:27" ht="37.5" x14ac:dyDescent="0.35">
      <c r="A84" s="16" t="s">
        <v>90</v>
      </c>
      <c r="B84" s="17" t="s">
        <v>70</v>
      </c>
      <c r="C84" s="7">
        <v>22.3</v>
      </c>
      <c r="D84" s="88">
        <v>21</v>
      </c>
      <c r="E84" s="88">
        <v>20.7</v>
      </c>
      <c r="F84" s="88">
        <v>24.1</v>
      </c>
      <c r="G84" s="88">
        <v>21.9</v>
      </c>
      <c r="H84" s="88">
        <v>21.9</v>
      </c>
      <c r="I84" s="88"/>
      <c r="J84" s="88">
        <v>25.2</v>
      </c>
      <c r="K84" s="88">
        <v>25.2</v>
      </c>
      <c r="L84" s="88"/>
      <c r="M84" s="88">
        <v>26.1</v>
      </c>
      <c r="N84" s="88">
        <v>26.1</v>
      </c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</row>
    <row r="85" spans="1:27" ht="18.75" x14ac:dyDescent="0.35">
      <c r="A85" s="16" t="s">
        <v>91</v>
      </c>
      <c r="B85" s="17" t="s">
        <v>70</v>
      </c>
      <c r="C85" s="7">
        <v>324.3</v>
      </c>
      <c r="D85" s="88">
        <v>268.3</v>
      </c>
      <c r="E85" s="88">
        <v>487.8</v>
      </c>
      <c r="F85" s="88">
        <v>379.7</v>
      </c>
      <c r="G85" s="88">
        <v>244</v>
      </c>
      <c r="H85" s="88">
        <v>244</v>
      </c>
      <c r="I85" s="88"/>
      <c r="J85" s="88">
        <v>241.8</v>
      </c>
      <c r="K85" s="88">
        <v>241.8</v>
      </c>
      <c r="L85" s="88"/>
      <c r="M85" s="88">
        <v>250.3</v>
      </c>
      <c r="N85" s="88">
        <v>250.3</v>
      </c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</row>
    <row r="86" spans="1:27" ht="18.75" x14ac:dyDescent="0.35">
      <c r="A86" s="16" t="s">
        <v>92</v>
      </c>
      <c r="B86" s="17" t="s">
        <v>70</v>
      </c>
      <c r="C86" s="18">
        <v>281.2</v>
      </c>
      <c r="D86" s="88">
        <v>139.4</v>
      </c>
      <c r="E86" s="88">
        <v>111.2</v>
      </c>
      <c r="F86" s="88">
        <v>128.5</v>
      </c>
      <c r="G86" s="88">
        <v>79.2</v>
      </c>
      <c r="H86" s="88">
        <v>79.2</v>
      </c>
      <c r="I86" s="88"/>
      <c r="J86" s="88">
        <v>91.9</v>
      </c>
      <c r="K86" s="88">
        <v>91.9</v>
      </c>
      <c r="L86" s="88"/>
      <c r="M86" s="88">
        <v>95.1</v>
      </c>
      <c r="N86" s="88">
        <v>95.1</v>
      </c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</row>
    <row r="87" spans="1:27" ht="18.75" x14ac:dyDescent="0.35">
      <c r="A87" s="16" t="s">
        <v>93</v>
      </c>
      <c r="B87" s="17" t="s">
        <v>70</v>
      </c>
      <c r="C87" s="18">
        <v>22.4</v>
      </c>
      <c r="D87" s="88">
        <v>14.5</v>
      </c>
      <c r="E87" s="88">
        <v>9.1999999999999993</v>
      </c>
      <c r="F87" s="88">
        <v>7</v>
      </c>
      <c r="G87" s="88">
        <v>0.3</v>
      </c>
      <c r="H87" s="88">
        <v>0.3</v>
      </c>
      <c r="I87" s="88"/>
      <c r="J87" s="88">
        <v>0.3</v>
      </c>
      <c r="K87" s="88">
        <v>0.3</v>
      </c>
      <c r="L87" s="88"/>
      <c r="M87" s="88">
        <v>0.3</v>
      </c>
      <c r="N87" s="88">
        <v>0.3</v>
      </c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</row>
    <row r="88" spans="1:27" ht="18.75" x14ac:dyDescent="0.35">
      <c r="A88" s="16" t="s">
        <v>94</v>
      </c>
      <c r="B88" s="17" t="s">
        <v>70</v>
      </c>
      <c r="C88" s="18">
        <v>1285.0999999999999</v>
      </c>
      <c r="D88" s="88">
        <v>1416.7</v>
      </c>
      <c r="E88" s="88">
        <v>1280.8</v>
      </c>
      <c r="F88" s="88">
        <f>1829.9-10</f>
        <v>1819.9</v>
      </c>
      <c r="G88" s="88">
        <f>1868.3-8</f>
        <v>1860.3</v>
      </c>
      <c r="H88" s="88">
        <f>1868.3-8</f>
        <v>1860.3</v>
      </c>
      <c r="I88" s="88"/>
      <c r="J88" s="88">
        <f>1611.7+30+5+15</f>
        <v>1661.7</v>
      </c>
      <c r="K88" s="88">
        <f>1611.7+30+5+15</f>
        <v>1661.7</v>
      </c>
      <c r="L88" s="88"/>
      <c r="M88" s="88">
        <f>1705+10+20</f>
        <v>1735</v>
      </c>
      <c r="N88" s="88">
        <f>1705+10+20</f>
        <v>1735</v>
      </c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</row>
    <row r="89" spans="1:27" ht="18.75" x14ac:dyDescent="0.35">
      <c r="A89" s="16" t="s">
        <v>95</v>
      </c>
      <c r="B89" s="17" t="s">
        <v>70</v>
      </c>
      <c r="C89" s="18">
        <v>292.8</v>
      </c>
      <c r="D89" s="88">
        <v>335.6</v>
      </c>
      <c r="E89" s="88">
        <v>280.8</v>
      </c>
      <c r="F89" s="88">
        <f>314</f>
        <v>314</v>
      </c>
      <c r="G89" s="88">
        <v>255.3</v>
      </c>
      <c r="H89" s="88">
        <v>255.3</v>
      </c>
      <c r="I89" s="88"/>
      <c r="J89" s="88">
        <v>262.2</v>
      </c>
      <c r="K89" s="88">
        <v>262.2</v>
      </c>
      <c r="L89" s="88"/>
      <c r="M89" s="88">
        <v>271.39999999999998</v>
      </c>
      <c r="N89" s="88">
        <v>271.39999999999998</v>
      </c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</row>
    <row r="90" spans="1:27" ht="18.75" x14ac:dyDescent="0.35">
      <c r="A90" s="16" t="s">
        <v>96</v>
      </c>
      <c r="B90" s="17" t="s">
        <v>70</v>
      </c>
      <c r="C90" s="18">
        <v>0</v>
      </c>
      <c r="D90" s="88">
        <v>0</v>
      </c>
      <c r="E90" s="88">
        <v>0</v>
      </c>
      <c r="F90" s="88">
        <v>0</v>
      </c>
      <c r="G90" s="88">
        <v>0</v>
      </c>
      <c r="H90" s="88">
        <v>0</v>
      </c>
      <c r="I90" s="89"/>
      <c r="J90" s="88">
        <v>0</v>
      </c>
      <c r="K90" s="88">
        <v>0</v>
      </c>
      <c r="L90" s="89"/>
      <c r="M90" s="88">
        <v>0</v>
      </c>
      <c r="N90" s="88">
        <v>0</v>
      </c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</row>
    <row r="91" spans="1:27" ht="18.75" x14ac:dyDescent="0.35">
      <c r="A91" s="16" t="s">
        <v>97</v>
      </c>
      <c r="B91" s="17" t="s">
        <v>70</v>
      </c>
      <c r="C91" s="18">
        <v>124.4</v>
      </c>
      <c r="D91" s="88">
        <v>133.30000000000001</v>
      </c>
      <c r="E91" s="88">
        <v>127</v>
      </c>
      <c r="F91" s="88">
        <v>158.5</v>
      </c>
      <c r="G91" s="88">
        <v>169.1</v>
      </c>
      <c r="H91" s="88">
        <v>169.1</v>
      </c>
      <c r="I91" s="88"/>
      <c r="J91" s="88">
        <v>138.6</v>
      </c>
      <c r="K91" s="88">
        <v>138.6</v>
      </c>
      <c r="L91" s="88"/>
      <c r="M91" s="88">
        <v>143.5</v>
      </c>
      <c r="N91" s="88">
        <v>143.5</v>
      </c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</row>
    <row r="92" spans="1:27" ht="18.75" x14ac:dyDescent="0.35">
      <c r="A92" s="16" t="s">
        <v>98</v>
      </c>
      <c r="B92" s="17" t="s">
        <v>70</v>
      </c>
      <c r="C92" s="18">
        <v>118.7</v>
      </c>
      <c r="D92" s="88">
        <v>77.2</v>
      </c>
      <c r="E92" s="88">
        <v>77.099999999999994</v>
      </c>
      <c r="F92" s="88">
        <f>85.5</f>
        <v>85.5</v>
      </c>
      <c r="G92" s="88">
        <v>74</v>
      </c>
      <c r="H92" s="88">
        <v>74</v>
      </c>
      <c r="I92" s="88"/>
      <c r="J92" s="88">
        <v>67.599999999999994</v>
      </c>
      <c r="K92" s="88">
        <v>67.599999999999994</v>
      </c>
      <c r="L92" s="88"/>
      <c r="M92" s="88">
        <v>70</v>
      </c>
      <c r="N92" s="88">
        <v>70</v>
      </c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</row>
    <row r="93" spans="1:27" ht="18.75" x14ac:dyDescent="0.35">
      <c r="A93" s="16" t="s">
        <v>99</v>
      </c>
      <c r="B93" s="17" t="s">
        <v>70</v>
      </c>
      <c r="C93" s="18">
        <v>12.2</v>
      </c>
      <c r="D93" s="88">
        <v>13</v>
      </c>
      <c r="E93" s="88">
        <v>13</v>
      </c>
      <c r="F93" s="88">
        <v>14.8</v>
      </c>
      <c r="G93" s="88">
        <v>11.5</v>
      </c>
      <c r="H93" s="88">
        <v>11.5</v>
      </c>
      <c r="I93" s="88"/>
      <c r="J93" s="88">
        <v>11.5</v>
      </c>
      <c r="K93" s="88">
        <v>11.5</v>
      </c>
      <c r="L93" s="88"/>
      <c r="M93" s="88">
        <v>11.9</v>
      </c>
      <c r="N93" s="88">
        <v>11.9</v>
      </c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</row>
    <row r="94" spans="1:27" ht="18.75" x14ac:dyDescent="0.35">
      <c r="A94" s="16" t="s">
        <v>100</v>
      </c>
      <c r="B94" s="17" t="s">
        <v>70</v>
      </c>
      <c r="C94" s="18">
        <v>0</v>
      </c>
      <c r="D94" s="88">
        <v>0</v>
      </c>
      <c r="E94" s="88">
        <v>0</v>
      </c>
      <c r="F94" s="88">
        <v>0</v>
      </c>
      <c r="G94" s="88">
        <v>0</v>
      </c>
      <c r="H94" s="88">
        <v>0</v>
      </c>
      <c r="I94" s="88"/>
      <c r="J94" s="88">
        <v>0</v>
      </c>
      <c r="K94" s="88">
        <v>0</v>
      </c>
      <c r="L94" s="88"/>
      <c r="M94" s="88">
        <f t="shared" ref="M94:N94" si="31">J94*1.035</f>
        <v>0</v>
      </c>
      <c r="N94" s="88">
        <f t="shared" si="31"/>
        <v>0</v>
      </c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</row>
    <row r="95" spans="1:27" ht="19.5" x14ac:dyDescent="0.35">
      <c r="A95" s="11" t="s">
        <v>101</v>
      </c>
      <c r="B95" s="6" t="s">
        <v>70</v>
      </c>
      <c r="C95" s="74">
        <f t="shared" ref="C95" si="32">C61-C80</f>
        <v>8.5000000000004547</v>
      </c>
      <c r="D95" s="90">
        <f t="shared" ref="D95:N95" si="33">D61-D80</f>
        <v>-13.200000000000273</v>
      </c>
      <c r="E95" s="90">
        <f t="shared" si="33"/>
        <v>-16.300000000000182</v>
      </c>
      <c r="F95" s="87">
        <f>F61-F80</f>
        <v>-130.60000000000036</v>
      </c>
      <c r="G95" s="87">
        <f t="shared" ref="G95" si="34">G61-G80</f>
        <v>-13.200000000000273</v>
      </c>
      <c r="H95" s="87">
        <f t="shared" si="33"/>
        <v>-13.200000000000273</v>
      </c>
      <c r="I95" s="87">
        <f t="shared" si="33"/>
        <v>0</v>
      </c>
      <c r="J95" s="87">
        <f t="shared" ref="J95" si="35">J61-J80</f>
        <v>-15.299999999999727</v>
      </c>
      <c r="K95" s="87">
        <f t="shared" si="33"/>
        <v>-15.299999999999727</v>
      </c>
      <c r="L95" s="87">
        <f t="shared" si="33"/>
        <v>0</v>
      </c>
      <c r="M95" s="87">
        <f t="shared" ref="M95" si="36">M61-M80</f>
        <v>-12.599999999999909</v>
      </c>
      <c r="N95" s="87">
        <f t="shared" si="33"/>
        <v>-12.599999999999909</v>
      </c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</row>
    <row r="96" spans="1:27" ht="19.5" x14ac:dyDescent="0.35">
      <c r="A96" s="15" t="s">
        <v>102</v>
      </c>
      <c r="B96" s="6" t="s">
        <v>70</v>
      </c>
      <c r="C96" s="18">
        <v>0</v>
      </c>
      <c r="D96" s="91">
        <v>0</v>
      </c>
      <c r="E96" s="91">
        <v>0</v>
      </c>
      <c r="F96" s="91">
        <v>0</v>
      </c>
      <c r="G96" s="91">
        <v>0</v>
      </c>
      <c r="H96" s="91">
        <v>0</v>
      </c>
      <c r="I96" s="91">
        <v>0</v>
      </c>
      <c r="J96" s="91">
        <v>15.4</v>
      </c>
      <c r="K96" s="91">
        <v>15.4</v>
      </c>
      <c r="L96" s="91">
        <v>0</v>
      </c>
      <c r="M96" s="91">
        <v>17.100000000000001</v>
      </c>
      <c r="N96" s="91">
        <v>17.100000000000001</v>
      </c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</row>
    <row r="97" spans="1:27" ht="19.5" x14ac:dyDescent="0.35">
      <c r="A97" s="5" t="s">
        <v>177</v>
      </c>
      <c r="B97" s="6"/>
      <c r="C97" s="18"/>
      <c r="D97" s="36"/>
      <c r="E97" s="92"/>
      <c r="F97" s="36"/>
      <c r="G97" s="36"/>
      <c r="H97" s="36"/>
      <c r="I97" s="36"/>
      <c r="J97" s="36"/>
      <c r="K97" s="36"/>
      <c r="L97" s="36"/>
      <c r="M97" s="36"/>
      <c r="N97" s="3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</row>
    <row r="98" spans="1:27" ht="18.75" x14ac:dyDescent="0.35">
      <c r="A98" s="45" t="s">
        <v>103</v>
      </c>
      <c r="B98" s="6" t="s">
        <v>12</v>
      </c>
      <c r="C98" s="7">
        <f>C125/C123*100/1000</f>
        <v>19.545454545454543</v>
      </c>
      <c r="D98" s="35">
        <f t="shared" ref="D98:N98" si="37">D125/D123*100/1000</f>
        <v>19.375</v>
      </c>
      <c r="E98" s="35">
        <f>E125/E123*100/1000</f>
        <v>19.152542372881356</v>
      </c>
      <c r="F98" s="35">
        <f>F125/F123*100/1000</f>
        <v>19.152542372881356</v>
      </c>
      <c r="G98" s="35">
        <f t="shared" si="37"/>
        <v>19.152542372881356</v>
      </c>
      <c r="H98" s="35">
        <f t="shared" si="37"/>
        <v>19.152542372881356</v>
      </c>
      <c r="I98" s="35">
        <f t="shared" si="37"/>
        <v>19.152542372881356</v>
      </c>
      <c r="J98" s="35">
        <f t="shared" si="37"/>
        <v>19.152542372881356</v>
      </c>
      <c r="K98" s="35">
        <f t="shared" si="37"/>
        <v>19.152542372881356</v>
      </c>
      <c r="L98" s="35">
        <f t="shared" si="37"/>
        <v>19.152542372881356</v>
      </c>
      <c r="M98" s="35">
        <f t="shared" si="37"/>
        <v>19.152542372881356</v>
      </c>
      <c r="N98" s="35">
        <f t="shared" si="37"/>
        <v>19.152542372881356</v>
      </c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</row>
    <row r="99" spans="1:27" ht="37.5" x14ac:dyDescent="0.35">
      <c r="A99" s="64" t="s">
        <v>104</v>
      </c>
      <c r="B99" s="14" t="s">
        <v>12</v>
      </c>
      <c r="C99" s="6">
        <v>18.655000000000001</v>
      </c>
      <c r="D99" s="35">
        <f t="shared" ref="D99:J99" si="38">D100+D101+D102+D103+D104+D105+D106+D107+D108+D109+D110+D111+D112+D113+D114+D115+D116+D117+D118</f>
        <v>18.109000000000002</v>
      </c>
      <c r="E99" s="35">
        <f t="shared" si="38"/>
        <v>18.010000000000002</v>
      </c>
      <c r="F99" s="35">
        <f t="shared" si="38"/>
        <v>18.010000000000002</v>
      </c>
      <c r="G99" s="35">
        <f t="shared" si="38"/>
        <v>17.78</v>
      </c>
      <c r="H99" s="93">
        <f t="shared" si="38"/>
        <v>18.010000000000002</v>
      </c>
      <c r="I99" s="35">
        <f t="shared" si="38"/>
        <v>0</v>
      </c>
      <c r="J99" s="35">
        <f t="shared" si="38"/>
        <v>17.78</v>
      </c>
      <c r="K99" s="35">
        <f>K100+K101+K102+K103+K104+K105+K106+K107+K108+K109+K110+K111+K112+K113+K114+K115+K116+K117+K118</f>
        <v>18.010000000000002</v>
      </c>
      <c r="L99" s="35">
        <f t="shared" ref="L99:N99" si="39">L100+L101+L102+L103+L104+L105+L106+L107+L108+L109+L110+L111+L112+L113+L114+L115+L116+L117+L118</f>
        <v>0</v>
      </c>
      <c r="M99" s="35">
        <f t="shared" si="39"/>
        <v>17.78</v>
      </c>
      <c r="N99" s="35">
        <f t="shared" si="39"/>
        <v>18.010000000000002</v>
      </c>
      <c r="P99" s="50"/>
      <c r="Q99" s="50"/>
      <c r="R99" s="51"/>
      <c r="S99" s="76"/>
      <c r="T99" s="76"/>
      <c r="U99" s="76"/>
      <c r="V99" s="76"/>
      <c r="W99" s="76"/>
      <c r="X99" s="76"/>
      <c r="Y99" s="76"/>
      <c r="Z99" s="76"/>
      <c r="AA99" s="76"/>
    </row>
    <row r="100" spans="1:27" ht="37.5" x14ac:dyDescent="0.35">
      <c r="A100" s="24" t="s">
        <v>105</v>
      </c>
      <c r="B100" s="14" t="s">
        <v>12</v>
      </c>
      <c r="C100" s="66">
        <v>9.6280000000000001</v>
      </c>
      <c r="D100" s="35">
        <v>6.0960000000000001</v>
      </c>
      <c r="E100" s="35">
        <v>4.0910000000000002</v>
      </c>
      <c r="F100" s="35">
        <v>4.0910000000000002</v>
      </c>
      <c r="G100" s="35">
        <v>3.9409999999999998</v>
      </c>
      <c r="H100" s="35">
        <v>4.0910000000000002</v>
      </c>
      <c r="I100" s="66"/>
      <c r="J100" s="35">
        <v>3.9409999999999998</v>
      </c>
      <c r="K100" s="35">
        <v>4.0910000000000002</v>
      </c>
      <c r="L100" s="66"/>
      <c r="M100" s="35">
        <v>3.9409999999999998</v>
      </c>
      <c r="N100" s="35">
        <v>4.0910000000000002</v>
      </c>
      <c r="P100" s="52"/>
      <c r="Q100" s="52"/>
      <c r="R100" s="51"/>
      <c r="S100" s="76"/>
      <c r="T100" s="76"/>
      <c r="U100" s="76"/>
      <c r="V100" s="76"/>
      <c r="W100" s="76"/>
      <c r="X100" s="76"/>
      <c r="Y100" s="76"/>
      <c r="Z100" s="76"/>
      <c r="AA100" s="76"/>
    </row>
    <row r="101" spans="1:27" ht="18.75" x14ac:dyDescent="0.35">
      <c r="A101" s="24" t="s">
        <v>106</v>
      </c>
      <c r="B101" s="14" t="s">
        <v>12</v>
      </c>
      <c r="C101" s="14">
        <v>0.245</v>
      </c>
      <c r="D101" s="94">
        <v>2.72</v>
      </c>
      <c r="E101" s="94">
        <v>2.59</v>
      </c>
      <c r="F101" s="94">
        <v>2.59</v>
      </c>
      <c r="G101" s="94">
        <v>2.59</v>
      </c>
      <c r="H101" s="94">
        <v>2.59</v>
      </c>
      <c r="I101" s="95"/>
      <c r="J101" s="94">
        <v>2.59</v>
      </c>
      <c r="K101" s="94">
        <v>2.59</v>
      </c>
      <c r="L101" s="95"/>
      <c r="M101" s="94">
        <v>2.59</v>
      </c>
      <c r="N101" s="94">
        <v>2.59</v>
      </c>
      <c r="P101" s="53"/>
      <c r="Q101" s="53"/>
      <c r="R101" s="51"/>
      <c r="S101" s="76"/>
      <c r="T101" s="76"/>
      <c r="U101" s="76"/>
      <c r="V101" s="76"/>
      <c r="W101" s="76"/>
      <c r="X101" s="76"/>
      <c r="Y101" s="76"/>
      <c r="Z101" s="76"/>
      <c r="AA101" s="76"/>
    </row>
    <row r="102" spans="1:27" ht="18.75" x14ac:dyDescent="0.35">
      <c r="A102" s="24" t="s">
        <v>107</v>
      </c>
      <c r="B102" s="14" t="s">
        <v>12</v>
      </c>
      <c r="C102" s="14">
        <v>0.873</v>
      </c>
      <c r="D102" s="94">
        <v>0.83399999999999996</v>
      </c>
      <c r="E102" s="94">
        <v>0.63300000000000001</v>
      </c>
      <c r="F102" s="94">
        <v>0.63300000000000001</v>
      </c>
      <c r="G102" s="94">
        <v>0.63300000000000001</v>
      </c>
      <c r="H102" s="94">
        <v>0.63300000000000001</v>
      </c>
      <c r="I102" s="95"/>
      <c r="J102" s="94">
        <v>0.63300000000000001</v>
      </c>
      <c r="K102" s="94">
        <v>0.63300000000000001</v>
      </c>
      <c r="L102" s="95"/>
      <c r="M102" s="94">
        <v>0.63300000000000001</v>
      </c>
      <c r="N102" s="94">
        <v>0.63300000000000001</v>
      </c>
      <c r="P102" s="53"/>
      <c r="Q102" s="53"/>
      <c r="R102" s="51"/>
      <c r="S102" s="76"/>
      <c r="T102" s="76"/>
      <c r="U102" s="76"/>
      <c r="V102" s="76"/>
      <c r="W102" s="76"/>
      <c r="X102" s="76"/>
      <c r="Y102" s="76"/>
      <c r="Z102" s="76"/>
      <c r="AA102" s="76"/>
    </row>
    <row r="103" spans="1:27" ht="37.5" x14ac:dyDescent="0.35">
      <c r="A103" s="24" t="s">
        <v>108</v>
      </c>
      <c r="B103" s="14" t="s">
        <v>12</v>
      </c>
      <c r="C103" s="14">
        <v>0.08</v>
      </c>
      <c r="D103" s="78">
        <v>7.0000000000000007E-2</v>
      </c>
      <c r="E103" s="78">
        <v>9.4E-2</v>
      </c>
      <c r="F103" s="78">
        <v>9.4E-2</v>
      </c>
      <c r="G103" s="78">
        <v>9.4E-2</v>
      </c>
      <c r="H103" s="78">
        <v>9.4E-2</v>
      </c>
      <c r="I103" s="36"/>
      <c r="J103" s="78">
        <v>9.4E-2</v>
      </c>
      <c r="K103" s="78">
        <v>9.4E-2</v>
      </c>
      <c r="L103" s="36"/>
      <c r="M103" s="78">
        <v>9.4E-2</v>
      </c>
      <c r="N103" s="78">
        <v>9.4E-2</v>
      </c>
      <c r="P103" s="54"/>
      <c r="Q103" s="55"/>
      <c r="R103" s="51"/>
      <c r="S103" s="76"/>
      <c r="T103" s="76"/>
      <c r="U103" s="76"/>
      <c r="V103" s="76"/>
      <c r="W103" s="76"/>
      <c r="X103" s="76"/>
      <c r="Y103" s="76"/>
      <c r="Z103" s="76"/>
      <c r="AA103" s="76"/>
    </row>
    <row r="104" spans="1:27" ht="56.25" x14ac:dyDescent="0.35">
      <c r="A104" s="24" t="s">
        <v>109</v>
      </c>
      <c r="B104" s="14" t="s">
        <v>12</v>
      </c>
      <c r="C104" s="14">
        <v>0.38500000000000001</v>
      </c>
      <c r="D104" s="78">
        <v>0.38100000000000001</v>
      </c>
      <c r="E104" s="78">
        <v>0.38200000000000001</v>
      </c>
      <c r="F104" s="78">
        <v>0.38200000000000001</v>
      </c>
      <c r="G104" s="78">
        <v>0.38200000000000001</v>
      </c>
      <c r="H104" s="78">
        <v>0.38200000000000001</v>
      </c>
      <c r="I104" s="79"/>
      <c r="J104" s="78">
        <v>0.38200000000000001</v>
      </c>
      <c r="K104" s="78">
        <v>0.38200000000000001</v>
      </c>
      <c r="L104" s="79"/>
      <c r="M104" s="78">
        <v>0.38200000000000001</v>
      </c>
      <c r="N104" s="78">
        <v>0.38200000000000001</v>
      </c>
      <c r="P104" s="56"/>
      <c r="Q104" s="57"/>
      <c r="R104" s="51"/>
      <c r="S104" s="76"/>
      <c r="T104" s="76"/>
      <c r="U104" s="76"/>
      <c r="V104" s="76"/>
      <c r="W104" s="76"/>
      <c r="X104" s="76"/>
      <c r="Y104" s="76"/>
      <c r="Z104" s="76"/>
      <c r="AA104" s="76"/>
    </row>
    <row r="105" spans="1:27" ht="18.75" x14ac:dyDescent="0.35">
      <c r="A105" s="24" t="s">
        <v>110</v>
      </c>
      <c r="B105" s="14" t="s">
        <v>12</v>
      </c>
      <c r="C105" s="14">
        <v>0.34</v>
      </c>
      <c r="D105" s="78">
        <v>0.38100000000000001</v>
      </c>
      <c r="E105" s="78">
        <v>1.008</v>
      </c>
      <c r="F105" s="78">
        <v>1.008</v>
      </c>
      <c r="G105" s="78">
        <v>1.008</v>
      </c>
      <c r="H105" s="78">
        <v>1.008</v>
      </c>
      <c r="I105" s="36"/>
      <c r="J105" s="78">
        <v>1.008</v>
      </c>
      <c r="K105" s="78">
        <v>1.008</v>
      </c>
      <c r="L105" s="36"/>
      <c r="M105" s="78">
        <v>1.008</v>
      </c>
      <c r="N105" s="78">
        <v>1.008</v>
      </c>
      <c r="P105" s="58"/>
      <c r="Q105" s="57"/>
      <c r="R105" s="51"/>
      <c r="S105" s="76"/>
      <c r="T105" s="76"/>
      <c r="U105" s="76"/>
      <c r="V105" s="76"/>
      <c r="W105" s="76"/>
      <c r="X105" s="76"/>
      <c r="Y105" s="76"/>
      <c r="Z105" s="76"/>
      <c r="AA105" s="76"/>
    </row>
    <row r="106" spans="1:27" ht="37.5" x14ac:dyDescent="0.35">
      <c r="A106" s="24" t="s">
        <v>111</v>
      </c>
      <c r="B106" s="14" t="s">
        <v>12</v>
      </c>
      <c r="C106" s="14">
        <v>2.1850000000000001</v>
      </c>
      <c r="D106" s="78">
        <v>2.2290000000000001</v>
      </c>
      <c r="E106" s="78">
        <v>2.266</v>
      </c>
      <c r="F106" s="78">
        <v>2.266</v>
      </c>
      <c r="G106" s="78">
        <v>2.266</v>
      </c>
      <c r="H106" s="78">
        <v>2.266</v>
      </c>
      <c r="I106" s="36"/>
      <c r="J106" s="78">
        <v>2.266</v>
      </c>
      <c r="K106" s="78">
        <v>2.266</v>
      </c>
      <c r="L106" s="36"/>
      <c r="M106" s="78">
        <v>2.266</v>
      </c>
      <c r="N106" s="78">
        <v>2.266</v>
      </c>
      <c r="P106" s="59"/>
      <c r="Q106" s="55"/>
      <c r="R106" s="51"/>
      <c r="S106" s="76"/>
      <c r="T106" s="76"/>
      <c r="U106" s="76"/>
      <c r="V106" s="76"/>
      <c r="W106" s="76"/>
      <c r="X106" s="76"/>
      <c r="Y106" s="76"/>
      <c r="Z106" s="76"/>
      <c r="AA106" s="76"/>
    </row>
    <row r="107" spans="1:27" ht="18.75" x14ac:dyDescent="0.35">
      <c r="A107" s="24" t="s">
        <v>112</v>
      </c>
      <c r="B107" s="14" t="s">
        <v>12</v>
      </c>
      <c r="C107" s="23">
        <v>0.17</v>
      </c>
      <c r="D107" s="78">
        <v>0.18099999999999999</v>
      </c>
      <c r="E107" s="78">
        <v>0.625</v>
      </c>
      <c r="F107" s="78">
        <v>0.625</v>
      </c>
      <c r="G107" s="78">
        <v>0.625</v>
      </c>
      <c r="H107" s="78">
        <v>0.625</v>
      </c>
      <c r="I107" s="83"/>
      <c r="J107" s="78">
        <v>0.625</v>
      </c>
      <c r="K107" s="78">
        <v>0.625</v>
      </c>
      <c r="L107" s="83"/>
      <c r="M107" s="78">
        <v>0.625</v>
      </c>
      <c r="N107" s="78">
        <v>0.625</v>
      </c>
      <c r="P107" s="56"/>
      <c r="Q107" s="57"/>
      <c r="R107" s="51"/>
      <c r="S107" s="76"/>
      <c r="T107" s="76"/>
      <c r="U107" s="76"/>
      <c r="V107" s="76"/>
      <c r="W107" s="76"/>
      <c r="X107" s="76"/>
      <c r="Y107" s="76"/>
      <c r="Z107" s="76"/>
      <c r="AA107" s="76"/>
    </row>
    <row r="108" spans="1:27" ht="37.5" x14ac:dyDescent="0.35">
      <c r="A108" s="24" t="s">
        <v>113</v>
      </c>
      <c r="B108" s="14" t="s">
        <v>12</v>
      </c>
      <c r="C108" s="6"/>
      <c r="D108" s="35"/>
      <c r="E108" s="78"/>
      <c r="F108" s="78"/>
      <c r="G108" s="78"/>
      <c r="H108" s="78"/>
      <c r="I108" s="79"/>
      <c r="J108" s="78"/>
      <c r="K108" s="78"/>
      <c r="L108" s="79"/>
      <c r="M108" s="78"/>
      <c r="N108" s="78"/>
      <c r="P108" s="58"/>
      <c r="Q108" s="57"/>
      <c r="R108" s="51"/>
      <c r="S108" s="76"/>
      <c r="T108" s="76"/>
      <c r="U108" s="76"/>
      <c r="V108" s="76"/>
      <c r="W108" s="76"/>
      <c r="X108" s="76"/>
      <c r="Y108" s="76"/>
      <c r="Z108" s="76"/>
      <c r="AA108" s="76"/>
    </row>
    <row r="109" spans="1:27" ht="18.75" x14ac:dyDescent="0.35">
      <c r="A109" s="24" t="s">
        <v>114</v>
      </c>
      <c r="B109" s="14" t="s">
        <v>12</v>
      </c>
      <c r="C109" s="14">
        <v>6.0999999999999999E-2</v>
      </c>
      <c r="D109" s="78"/>
      <c r="E109" s="78">
        <v>0.42499999999999999</v>
      </c>
      <c r="F109" s="78">
        <v>0.42499999999999999</v>
      </c>
      <c r="G109" s="78">
        <v>0.42499999999999999</v>
      </c>
      <c r="H109" s="78">
        <v>0.42499999999999999</v>
      </c>
      <c r="I109" s="36"/>
      <c r="J109" s="78">
        <v>0.42499999999999999</v>
      </c>
      <c r="K109" s="78">
        <v>0.42499999999999999</v>
      </c>
      <c r="L109" s="36"/>
      <c r="M109" s="78">
        <v>0.42499999999999999</v>
      </c>
      <c r="N109" s="78">
        <v>0.42499999999999999</v>
      </c>
      <c r="P109" s="60"/>
      <c r="Q109" s="55"/>
      <c r="R109" s="51"/>
      <c r="S109" s="76"/>
      <c r="T109" s="76"/>
      <c r="U109" s="76"/>
      <c r="V109" s="76"/>
      <c r="W109" s="76"/>
      <c r="X109" s="76"/>
      <c r="Y109" s="76"/>
      <c r="Z109" s="76"/>
      <c r="AA109" s="76"/>
    </row>
    <row r="110" spans="1:27" ht="18.75" x14ac:dyDescent="0.35">
      <c r="A110" s="24" t="s">
        <v>115</v>
      </c>
      <c r="B110" s="14" t="s">
        <v>12</v>
      </c>
      <c r="C110" s="26"/>
      <c r="D110" s="78"/>
      <c r="E110" s="78">
        <v>8.9999999999999993E-3</v>
      </c>
      <c r="F110" s="78">
        <v>8.9999999999999993E-3</v>
      </c>
      <c r="G110" s="78">
        <v>8.9999999999999993E-3</v>
      </c>
      <c r="H110" s="78">
        <v>8.9999999999999993E-3</v>
      </c>
      <c r="I110" s="83"/>
      <c r="J110" s="78">
        <v>8.9999999999999993E-3</v>
      </c>
      <c r="K110" s="78">
        <v>8.9999999999999993E-3</v>
      </c>
      <c r="L110" s="83"/>
      <c r="M110" s="78">
        <v>8.9999999999999993E-3</v>
      </c>
      <c r="N110" s="78">
        <v>8.9999999999999993E-3</v>
      </c>
      <c r="P110" s="61"/>
      <c r="Q110" s="55"/>
      <c r="R110" s="51"/>
      <c r="S110" s="76"/>
      <c r="T110" s="76"/>
      <c r="U110" s="76"/>
      <c r="V110" s="76"/>
      <c r="W110" s="76"/>
      <c r="X110" s="76"/>
      <c r="Y110" s="76"/>
      <c r="Z110" s="76"/>
      <c r="AA110" s="76"/>
    </row>
    <row r="111" spans="1:27" ht="37.5" x14ac:dyDescent="0.35">
      <c r="A111" s="24" t="s">
        <v>116</v>
      </c>
      <c r="B111" s="14" t="s">
        <v>12</v>
      </c>
      <c r="C111" s="6">
        <v>5.2999999999999999E-2</v>
      </c>
      <c r="D111" s="78">
        <v>5.1999999999999998E-2</v>
      </c>
      <c r="E111" s="96">
        <v>2.9000000000000001E-2</v>
      </c>
      <c r="F111" s="96">
        <v>2.9000000000000001E-2</v>
      </c>
      <c r="G111" s="96">
        <v>2.9000000000000001E-2</v>
      </c>
      <c r="H111" s="96">
        <v>2.9000000000000001E-2</v>
      </c>
      <c r="I111" s="36"/>
      <c r="J111" s="96">
        <v>2.9000000000000001E-2</v>
      </c>
      <c r="K111" s="96">
        <v>2.9000000000000001E-2</v>
      </c>
      <c r="L111" s="36"/>
      <c r="M111" s="96">
        <v>2.9000000000000001E-2</v>
      </c>
      <c r="N111" s="96">
        <v>2.9000000000000001E-2</v>
      </c>
      <c r="P111" s="62"/>
      <c r="Q111" s="57"/>
      <c r="R111" s="51"/>
      <c r="S111" s="76"/>
      <c r="T111" s="76"/>
      <c r="U111" s="76"/>
      <c r="V111" s="76"/>
      <c r="W111" s="76"/>
      <c r="X111" s="76"/>
      <c r="Y111" s="76"/>
      <c r="Z111" s="76"/>
      <c r="AA111" s="76"/>
    </row>
    <row r="112" spans="1:27" ht="37.5" x14ac:dyDescent="0.35">
      <c r="A112" s="24" t="s">
        <v>117</v>
      </c>
      <c r="B112" s="14" t="s">
        <v>12</v>
      </c>
      <c r="C112" s="6">
        <v>0.13900000000000001</v>
      </c>
      <c r="D112" s="78">
        <v>0.153</v>
      </c>
      <c r="E112" s="78">
        <v>0.16900000000000001</v>
      </c>
      <c r="F112" s="78">
        <v>0.16900000000000001</v>
      </c>
      <c r="G112" s="78">
        <v>0.16900000000000001</v>
      </c>
      <c r="H112" s="78">
        <v>0.16900000000000001</v>
      </c>
      <c r="I112" s="97"/>
      <c r="J112" s="78">
        <v>0.16900000000000001</v>
      </c>
      <c r="K112" s="78">
        <v>0.16900000000000001</v>
      </c>
      <c r="L112" s="97"/>
      <c r="M112" s="78">
        <v>0.16900000000000001</v>
      </c>
      <c r="N112" s="78">
        <v>0.16900000000000001</v>
      </c>
      <c r="P112" s="56"/>
      <c r="Q112" s="57"/>
      <c r="R112" s="51"/>
      <c r="S112" s="76"/>
      <c r="T112" s="76"/>
      <c r="U112" s="76"/>
      <c r="V112" s="76"/>
      <c r="W112" s="76"/>
      <c r="X112" s="76"/>
      <c r="Y112" s="76"/>
      <c r="Z112" s="76"/>
      <c r="AA112" s="76"/>
    </row>
    <row r="113" spans="1:27" ht="37.5" x14ac:dyDescent="0.35">
      <c r="A113" s="24" t="s">
        <v>118</v>
      </c>
      <c r="B113" s="12" t="s">
        <v>12</v>
      </c>
      <c r="C113" s="12">
        <v>5.2999999999999999E-2</v>
      </c>
      <c r="D113" s="78">
        <v>5.5E-2</v>
      </c>
      <c r="E113" s="78">
        <v>6.2E-2</v>
      </c>
      <c r="F113" s="78">
        <v>6.2E-2</v>
      </c>
      <c r="G113" s="78">
        <v>6.2E-2</v>
      </c>
      <c r="H113" s="78">
        <v>6.2E-2</v>
      </c>
      <c r="I113" s="36"/>
      <c r="J113" s="78">
        <v>6.2E-2</v>
      </c>
      <c r="K113" s="78">
        <v>6.2E-2</v>
      </c>
      <c r="L113" s="36"/>
      <c r="M113" s="78">
        <v>6.2E-2</v>
      </c>
      <c r="N113" s="78">
        <v>6.2E-2</v>
      </c>
      <c r="P113" s="58"/>
      <c r="Q113" s="57"/>
      <c r="R113" s="51"/>
      <c r="S113" s="76"/>
      <c r="T113" s="76"/>
      <c r="U113" s="76"/>
      <c r="V113" s="76"/>
      <c r="W113" s="76"/>
      <c r="X113" s="76"/>
      <c r="Y113" s="76"/>
      <c r="Z113" s="76"/>
      <c r="AA113" s="76"/>
    </row>
    <row r="114" spans="1:27" ht="37.5" x14ac:dyDescent="0.35">
      <c r="A114" s="24" t="s">
        <v>119</v>
      </c>
      <c r="B114" s="12" t="s">
        <v>12</v>
      </c>
      <c r="C114" s="12">
        <v>0.99399999999999999</v>
      </c>
      <c r="D114" s="78">
        <v>1.004</v>
      </c>
      <c r="E114" s="78">
        <v>1.042</v>
      </c>
      <c r="F114" s="78">
        <v>1.042</v>
      </c>
      <c r="G114" s="78">
        <v>1.042</v>
      </c>
      <c r="H114" s="78">
        <v>1.042</v>
      </c>
      <c r="I114" s="36"/>
      <c r="J114" s="78">
        <v>1.042</v>
      </c>
      <c r="K114" s="78">
        <v>1.042</v>
      </c>
      <c r="L114" s="36"/>
      <c r="M114" s="78">
        <v>1.042</v>
      </c>
      <c r="N114" s="78">
        <v>1.042</v>
      </c>
      <c r="P114" s="63"/>
      <c r="Q114" s="57"/>
      <c r="R114" s="51"/>
      <c r="S114" s="76"/>
      <c r="T114" s="76"/>
      <c r="U114" s="76"/>
      <c r="V114" s="76"/>
      <c r="W114" s="76"/>
      <c r="X114" s="76"/>
      <c r="Y114" s="76"/>
      <c r="Z114" s="76"/>
      <c r="AA114" s="76"/>
    </row>
    <row r="115" spans="1:27" ht="18.75" x14ac:dyDescent="0.35">
      <c r="A115" s="24" t="s">
        <v>120</v>
      </c>
      <c r="B115" s="12" t="s">
        <v>12</v>
      </c>
      <c r="C115" s="12">
        <v>1.508</v>
      </c>
      <c r="D115" s="78">
        <v>1.4970000000000001</v>
      </c>
      <c r="E115" s="78">
        <v>1.4490000000000001</v>
      </c>
      <c r="F115" s="78">
        <v>1.4490000000000001</v>
      </c>
      <c r="G115" s="78">
        <v>1.4490000000000001</v>
      </c>
      <c r="H115" s="78">
        <v>1.4490000000000001</v>
      </c>
      <c r="I115" s="36"/>
      <c r="J115" s="78">
        <v>1.4490000000000001</v>
      </c>
      <c r="K115" s="78">
        <v>1.4490000000000001</v>
      </c>
      <c r="L115" s="36"/>
      <c r="M115" s="78">
        <v>1.4490000000000001</v>
      </c>
      <c r="N115" s="78">
        <v>1.4490000000000001</v>
      </c>
      <c r="P115" s="54"/>
      <c r="Q115" s="55"/>
      <c r="R115" s="51"/>
      <c r="S115" s="76"/>
      <c r="T115" s="76"/>
      <c r="U115" s="76"/>
      <c r="V115" s="76"/>
      <c r="W115" s="76"/>
      <c r="X115" s="76"/>
      <c r="Y115" s="76"/>
      <c r="Z115" s="76"/>
      <c r="AA115" s="76"/>
    </row>
    <row r="116" spans="1:27" ht="37.5" x14ac:dyDescent="0.35">
      <c r="A116" s="24" t="s">
        <v>121</v>
      </c>
      <c r="B116" s="12" t="s">
        <v>12</v>
      </c>
      <c r="C116" s="12">
        <v>0.48199999999999998</v>
      </c>
      <c r="D116" s="78">
        <v>0.54300000000000004</v>
      </c>
      <c r="E116" s="78">
        <v>0.57499999999999996</v>
      </c>
      <c r="F116" s="78">
        <v>0.57499999999999996</v>
      </c>
      <c r="G116" s="78">
        <v>0.57499999999999996</v>
      </c>
      <c r="H116" s="78">
        <v>0.57499999999999996</v>
      </c>
      <c r="I116" s="36"/>
      <c r="J116" s="78">
        <v>0.57499999999999996</v>
      </c>
      <c r="K116" s="78">
        <v>0.57499999999999996</v>
      </c>
      <c r="L116" s="36"/>
      <c r="M116" s="78">
        <v>0.57499999999999996</v>
      </c>
      <c r="N116" s="78">
        <v>0.57499999999999996</v>
      </c>
      <c r="P116" s="54"/>
      <c r="Q116" s="55"/>
      <c r="R116" s="51"/>
      <c r="S116" s="76"/>
      <c r="T116" s="76"/>
      <c r="U116" s="76"/>
      <c r="V116" s="76"/>
      <c r="W116" s="76"/>
      <c r="X116" s="76"/>
      <c r="Y116" s="76"/>
      <c r="Z116" s="76"/>
      <c r="AA116" s="76"/>
    </row>
    <row r="117" spans="1:27" ht="37.5" x14ac:dyDescent="0.35">
      <c r="A117" s="24" t="s">
        <v>122</v>
      </c>
      <c r="B117" s="12" t="s">
        <v>12</v>
      </c>
      <c r="C117" s="6">
        <v>0.23499999999999999</v>
      </c>
      <c r="D117" s="78">
        <v>0.25600000000000001</v>
      </c>
      <c r="E117" s="78">
        <v>0.17799999999999999</v>
      </c>
      <c r="F117" s="78">
        <v>0.17799999999999999</v>
      </c>
      <c r="G117" s="78">
        <v>0.17799999999999999</v>
      </c>
      <c r="H117" s="78">
        <v>0.17799999999999999</v>
      </c>
      <c r="I117" s="36"/>
      <c r="J117" s="78">
        <v>0.17799999999999999</v>
      </c>
      <c r="K117" s="78">
        <v>0.17799999999999999</v>
      </c>
      <c r="L117" s="36"/>
      <c r="M117" s="78">
        <v>0.17799999999999999</v>
      </c>
      <c r="N117" s="78">
        <v>0.17799999999999999</v>
      </c>
      <c r="P117" s="54"/>
      <c r="Q117" s="55"/>
      <c r="R117" s="51"/>
      <c r="S117" s="76"/>
      <c r="T117" s="76"/>
      <c r="U117" s="76"/>
      <c r="V117" s="76"/>
      <c r="W117" s="76"/>
      <c r="X117" s="76"/>
      <c r="Y117" s="76"/>
      <c r="Z117" s="76"/>
      <c r="AA117" s="76"/>
    </row>
    <row r="118" spans="1:27" ht="18.75" x14ac:dyDescent="0.35">
      <c r="A118" s="24" t="s">
        <v>123</v>
      </c>
      <c r="B118" s="12" t="s">
        <v>12</v>
      </c>
      <c r="C118" s="12">
        <v>1.224</v>
      </c>
      <c r="D118" s="78">
        <v>1.657</v>
      </c>
      <c r="E118" s="78">
        <v>2.383</v>
      </c>
      <c r="F118" s="78">
        <v>2.383</v>
      </c>
      <c r="G118" s="78">
        <v>2.3029999999999999</v>
      </c>
      <c r="H118" s="78">
        <v>2.383</v>
      </c>
      <c r="I118" s="36"/>
      <c r="J118" s="78">
        <v>2.3029999999999999</v>
      </c>
      <c r="K118" s="78">
        <v>2.383</v>
      </c>
      <c r="L118" s="36"/>
      <c r="M118" s="78">
        <v>2.3029999999999999</v>
      </c>
      <c r="N118" s="78">
        <v>2.383</v>
      </c>
      <c r="P118" s="54"/>
      <c r="Q118" s="55"/>
      <c r="R118" s="51"/>
      <c r="S118" s="76"/>
      <c r="T118" s="76"/>
      <c r="U118" s="76"/>
      <c r="V118" s="76"/>
      <c r="W118" s="76"/>
      <c r="X118" s="76"/>
      <c r="Y118" s="76"/>
      <c r="Z118" s="76"/>
      <c r="AA118" s="76"/>
    </row>
    <row r="119" spans="1:27" ht="56.25" customHeight="1" x14ac:dyDescent="0.35">
      <c r="A119" s="45" t="s">
        <v>124</v>
      </c>
      <c r="B119" s="27" t="s">
        <v>125</v>
      </c>
      <c r="C119" s="6">
        <f>C128/12/C127</f>
        <v>53560.515873015866</v>
      </c>
      <c r="D119" s="98">
        <f t="shared" ref="D119:N119" si="40">D128/12/D127</f>
        <v>61901.96078431372</v>
      </c>
      <c r="E119" s="98">
        <f t="shared" si="40"/>
        <v>70152.777777777781</v>
      </c>
      <c r="F119" s="98">
        <f t="shared" si="40"/>
        <v>75437.5</v>
      </c>
      <c r="G119" s="98">
        <f t="shared" si="40"/>
        <v>79789.682539682544</v>
      </c>
      <c r="H119" s="98">
        <f t="shared" si="40"/>
        <v>79988.095238095237</v>
      </c>
      <c r="I119" s="98">
        <f t="shared" si="40"/>
        <v>0</v>
      </c>
      <c r="J119" s="98">
        <f t="shared" si="40"/>
        <v>84580.357142857145</v>
      </c>
      <c r="K119" s="98">
        <f t="shared" si="40"/>
        <v>84828.373015873018</v>
      </c>
      <c r="L119" s="98">
        <f t="shared" si="40"/>
        <v>0</v>
      </c>
      <c r="M119" s="98">
        <f t="shared" si="40"/>
        <v>89732.142857142855</v>
      </c>
      <c r="N119" s="98">
        <f t="shared" si="40"/>
        <v>90069.444444444453</v>
      </c>
      <c r="P119" s="51"/>
      <c r="Q119" s="51"/>
      <c r="R119" s="51"/>
      <c r="S119" s="76"/>
      <c r="T119" s="76"/>
      <c r="U119" s="76"/>
      <c r="V119" s="76"/>
      <c r="W119" s="76"/>
      <c r="X119" s="76"/>
      <c r="Y119" s="76"/>
      <c r="Z119" s="76"/>
      <c r="AA119" s="76"/>
    </row>
    <row r="120" spans="1:27" ht="56.25" x14ac:dyDescent="0.35">
      <c r="A120" s="11" t="s">
        <v>126</v>
      </c>
      <c r="B120" s="27" t="s">
        <v>127</v>
      </c>
      <c r="C120" s="23">
        <f>C119/48189.9*100</f>
        <v>111.14469188152675</v>
      </c>
      <c r="D120" s="99">
        <f>D119/C119*100</f>
        <v>115.57386962267913</v>
      </c>
      <c r="E120" s="99">
        <f>E119/D119*100</f>
        <v>113.32884595079717</v>
      </c>
      <c r="F120" s="99">
        <f>F119/E119*100</f>
        <v>107.53316175014848</v>
      </c>
      <c r="G120" s="99">
        <f>G119/F119*100</f>
        <v>105.76925605923122</v>
      </c>
      <c r="H120" s="99">
        <f>H119/F119*100</f>
        <v>106.03227206375507</v>
      </c>
      <c r="I120" s="99"/>
      <c r="J120" s="99">
        <f>J119/G119*100</f>
        <v>106.00412791565125</v>
      </c>
      <c r="K120" s="99">
        <f>K119/H119*100</f>
        <v>106.05124770551173</v>
      </c>
      <c r="L120" s="99"/>
      <c r="M120" s="99">
        <f>M119/J119*100</f>
        <v>106.09099546078326</v>
      </c>
      <c r="N120" s="99">
        <f>N119/K119*100</f>
        <v>106.17844153110272</v>
      </c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</row>
    <row r="121" spans="1:27" ht="18.75" x14ac:dyDescent="0.35">
      <c r="A121" s="8" t="s">
        <v>128</v>
      </c>
      <c r="B121" s="27" t="s">
        <v>127</v>
      </c>
      <c r="C121" s="13">
        <f>C120/C46</f>
        <v>1.0555051460733784</v>
      </c>
      <c r="D121" s="80">
        <f>D120/D46</f>
        <v>1.0578843901389394</v>
      </c>
      <c r="E121" s="80">
        <f>E120/E46</f>
        <v>1.0349666296876454</v>
      </c>
      <c r="F121" s="80">
        <f>F120/F46</f>
        <v>1.0183064559673152</v>
      </c>
      <c r="G121" s="80">
        <f>G120/G46</f>
        <v>1.0150600389561537</v>
      </c>
      <c r="H121" s="80">
        <f>H120/H46</f>
        <v>1.0185616912944773</v>
      </c>
      <c r="I121" s="80" t="e">
        <f>I120/I46</f>
        <v>#DIV/0!</v>
      </c>
      <c r="J121" s="80">
        <f>J120/J46</f>
        <v>1.0173140874822577</v>
      </c>
      <c r="K121" s="80">
        <f>K120/K46</f>
        <v>1.0187439741163471</v>
      </c>
      <c r="L121" s="80" t="e">
        <f>L120/L46</f>
        <v>#DIV/0!</v>
      </c>
      <c r="M121" s="80">
        <f>M120/M46</f>
        <v>1.0171715768052088</v>
      </c>
      <c r="N121" s="80">
        <f>N120/N46</f>
        <v>1.0189869628704675</v>
      </c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</row>
    <row r="122" spans="1:27" ht="18.75" x14ac:dyDescent="0.35">
      <c r="A122" s="8" t="s">
        <v>129</v>
      </c>
      <c r="B122" s="27" t="s">
        <v>130</v>
      </c>
      <c r="C122" s="13">
        <f>C124/C98*100/1000</f>
        <v>4.6097674418604653</v>
      </c>
      <c r="D122" s="100">
        <f>D124/D98*100/1000</f>
        <v>6.5341935483870968</v>
      </c>
      <c r="E122" s="100">
        <f t="shared" ref="E122:N122" si="41">E124/E98*100/1000</f>
        <v>5.9678761061946899</v>
      </c>
      <c r="F122" s="100">
        <f>F124/F98*100/1000</f>
        <v>5.9678761061946899</v>
      </c>
      <c r="G122" s="100">
        <f>G124/G98*100/1000</f>
        <v>5.9678761061946899</v>
      </c>
      <c r="H122" s="100">
        <f t="shared" si="41"/>
        <v>5.9678761061946899</v>
      </c>
      <c r="I122" s="100">
        <f t="shared" si="41"/>
        <v>5.9678761061946899</v>
      </c>
      <c r="J122" s="100">
        <f t="shared" si="41"/>
        <v>5.9678761061946899</v>
      </c>
      <c r="K122" s="100">
        <f t="shared" si="41"/>
        <v>5.9678761061946899</v>
      </c>
      <c r="L122" s="100">
        <f t="shared" si="41"/>
        <v>5.9678761061946899</v>
      </c>
      <c r="M122" s="100">
        <f t="shared" si="41"/>
        <v>5.9678761061946899</v>
      </c>
      <c r="N122" s="100">
        <f t="shared" si="41"/>
        <v>5.9678761061946899</v>
      </c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</row>
    <row r="123" spans="1:27" ht="37.5" x14ac:dyDescent="0.35">
      <c r="A123" s="48" t="s">
        <v>131</v>
      </c>
      <c r="B123" s="27" t="s">
        <v>53</v>
      </c>
      <c r="C123" s="70">
        <v>0.66</v>
      </c>
      <c r="D123" s="101">
        <v>0.64</v>
      </c>
      <c r="E123" s="101">
        <v>0.59</v>
      </c>
      <c r="F123" s="101">
        <v>0.59</v>
      </c>
      <c r="G123" s="101">
        <v>0.59</v>
      </c>
      <c r="H123" s="101">
        <v>0.59</v>
      </c>
      <c r="I123" s="101">
        <v>0.59</v>
      </c>
      <c r="J123" s="101">
        <v>0.59</v>
      </c>
      <c r="K123" s="101">
        <v>0.59</v>
      </c>
      <c r="L123" s="101">
        <v>0.59</v>
      </c>
      <c r="M123" s="101">
        <v>0.59</v>
      </c>
      <c r="N123" s="101">
        <v>0.59</v>
      </c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</row>
    <row r="124" spans="1:27" ht="18.75" x14ac:dyDescent="0.35">
      <c r="A124" s="48" t="s">
        <v>132</v>
      </c>
      <c r="B124" s="27" t="s">
        <v>133</v>
      </c>
      <c r="C124" s="70">
        <v>901</v>
      </c>
      <c r="D124" s="101">
        <v>1266</v>
      </c>
      <c r="E124" s="101">
        <v>1143</v>
      </c>
      <c r="F124" s="101">
        <v>1143</v>
      </c>
      <c r="G124" s="101">
        <v>1143</v>
      </c>
      <c r="H124" s="101">
        <v>1143</v>
      </c>
      <c r="I124" s="101">
        <v>1143</v>
      </c>
      <c r="J124" s="101">
        <v>1143</v>
      </c>
      <c r="K124" s="101">
        <v>1143</v>
      </c>
      <c r="L124" s="101">
        <v>1143</v>
      </c>
      <c r="M124" s="101">
        <v>1143</v>
      </c>
      <c r="N124" s="101">
        <v>1143</v>
      </c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</row>
    <row r="125" spans="1:27" ht="56.25" x14ac:dyDescent="0.35">
      <c r="A125" s="48" t="s">
        <v>134</v>
      </c>
      <c r="B125" s="27" t="s">
        <v>133</v>
      </c>
      <c r="C125" s="71">
        <v>129</v>
      </c>
      <c r="D125" s="101">
        <v>124</v>
      </c>
      <c r="E125" s="101">
        <v>113</v>
      </c>
      <c r="F125" s="101">
        <v>113</v>
      </c>
      <c r="G125" s="101">
        <v>113</v>
      </c>
      <c r="H125" s="101">
        <v>113</v>
      </c>
      <c r="I125" s="101">
        <v>113</v>
      </c>
      <c r="J125" s="101">
        <v>113</v>
      </c>
      <c r="K125" s="101">
        <v>113</v>
      </c>
      <c r="L125" s="101">
        <v>113</v>
      </c>
      <c r="M125" s="101">
        <v>113</v>
      </c>
      <c r="N125" s="101">
        <v>113</v>
      </c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</row>
    <row r="126" spans="1:27" ht="83.25" customHeight="1" x14ac:dyDescent="0.35">
      <c r="A126" s="67" t="s">
        <v>135</v>
      </c>
      <c r="B126" s="27" t="s">
        <v>133</v>
      </c>
      <c r="C126" s="71">
        <v>0.6</v>
      </c>
      <c r="D126" s="101">
        <v>0.66</v>
      </c>
      <c r="E126" s="101">
        <v>0.75</v>
      </c>
      <c r="F126" s="101">
        <v>0.6</v>
      </c>
      <c r="G126" s="101">
        <v>0.6</v>
      </c>
      <c r="H126" s="101">
        <v>0.6</v>
      </c>
      <c r="I126" s="101">
        <v>0.6</v>
      </c>
      <c r="J126" s="101">
        <v>0.6</v>
      </c>
      <c r="K126" s="101">
        <v>0.6</v>
      </c>
      <c r="L126" s="101">
        <v>0.6</v>
      </c>
      <c r="M126" s="101">
        <v>0.6</v>
      </c>
      <c r="N126" s="101">
        <v>0.6</v>
      </c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</row>
    <row r="127" spans="1:27" ht="37.5" x14ac:dyDescent="0.35">
      <c r="A127" s="45" t="s">
        <v>136</v>
      </c>
      <c r="B127" s="27" t="s">
        <v>12</v>
      </c>
      <c r="C127" s="71">
        <v>8.4</v>
      </c>
      <c r="D127" s="101">
        <v>8.5</v>
      </c>
      <c r="E127" s="101">
        <v>8.4</v>
      </c>
      <c r="F127" s="101">
        <v>8.4</v>
      </c>
      <c r="G127" s="101">
        <v>8.4</v>
      </c>
      <c r="H127" s="101">
        <v>8.4</v>
      </c>
      <c r="I127" s="101">
        <v>8.4</v>
      </c>
      <c r="J127" s="101">
        <v>8.4</v>
      </c>
      <c r="K127" s="101">
        <v>8.4</v>
      </c>
      <c r="L127" s="101">
        <v>8.4</v>
      </c>
      <c r="M127" s="101">
        <v>8.4</v>
      </c>
      <c r="N127" s="101">
        <v>8.4</v>
      </c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</row>
    <row r="128" spans="1:27" ht="18.75" x14ac:dyDescent="0.35">
      <c r="A128" s="8" t="s">
        <v>137</v>
      </c>
      <c r="B128" s="27" t="s">
        <v>138</v>
      </c>
      <c r="C128" s="68">
        <v>5398900</v>
      </c>
      <c r="D128" s="102">
        <v>6314000</v>
      </c>
      <c r="E128" s="102">
        <v>7071400</v>
      </c>
      <c r="F128" s="102">
        <v>7604100</v>
      </c>
      <c r="G128" s="102">
        <v>8042800</v>
      </c>
      <c r="H128" s="102">
        <v>8062800</v>
      </c>
      <c r="I128" s="102"/>
      <c r="J128" s="102">
        <v>8525700</v>
      </c>
      <c r="K128" s="102">
        <v>8550700</v>
      </c>
      <c r="L128" s="102"/>
      <c r="M128" s="102">
        <v>9045000</v>
      </c>
      <c r="N128" s="102">
        <v>9079000</v>
      </c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</row>
    <row r="129" spans="1:27" ht="37.5" x14ac:dyDescent="0.35">
      <c r="A129" s="8" t="s">
        <v>139</v>
      </c>
      <c r="B129" s="27" t="s">
        <v>127</v>
      </c>
      <c r="C129" s="71"/>
      <c r="D129" s="99">
        <f>D128/C128*100</f>
        <v>116.94974902294912</v>
      </c>
      <c r="E129" s="99">
        <f>E128/D128*100</f>
        <v>111.99556541019955</v>
      </c>
      <c r="F129" s="99">
        <f>F128/E128*100</f>
        <v>107.53316175014848</v>
      </c>
      <c r="G129" s="99">
        <f>G128/F128*100</f>
        <v>105.7692560592312</v>
      </c>
      <c r="H129" s="99">
        <f>H128/F128*100</f>
        <v>106.03227206375507</v>
      </c>
      <c r="I129" s="99"/>
      <c r="J129" s="99">
        <f>J128/G128*100</f>
        <v>106.00412791565125</v>
      </c>
      <c r="K129" s="99">
        <f>K128/H128*100</f>
        <v>106.05124770551173</v>
      </c>
      <c r="L129" s="99"/>
      <c r="M129" s="99">
        <f>M128/J128*100</f>
        <v>106.09099546078329</v>
      </c>
      <c r="N129" s="99">
        <f>N128/K128*100</f>
        <v>106.17844153110272</v>
      </c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</row>
    <row r="130" spans="1:27" ht="33.75" customHeight="1" x14ac:dyDescent="0.35">
      <c r="A130" s="15" t="s">
        <v>178</v>
      </c>
      <c r="B130" s="14"/>
      <c r="C130" s="14"/>
      <c r="D130" s="36"/>
      <c r="E130" s="92"/>
      <c r="F130" s="36"/>
      <c r="G130" s="36"/>
      <c r="H130" s="36"/>
      <c r="I130" s="36"/>
      <c r="J130" s="36"/>
      <c r="K130" s="36"/>
      <c r="L130" s="36"/>
      <c r="M130" s="36"/>
      <c r="N130" s="3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</row>
    <row r="131" spans="1:27" ht="15.75" customHeight="1" x14ac:dyDescent="0.35">
      <c r="A131" s="11" t="s">
        <v>140</v>
      </c>
      <c r="B131" s="14" t="s">
        <v>141</v>
      </c>
      <c r="C131" s="46">
        <v>1.9147000000000001</v>
      </c>
      <c r="D131" s="36">
        <v>2.1</v>
      </c>
      <c r="E131" s="36">
        <v>1.47</v>
      </c>
      <c r="F131" s="36">
        <v>1.48</v>
      </c>
      <c r="G131" s="36">
        <v>1.45</v>
      </c>
      <c r="H131" s="36">
        <v>1.48</v>
      </c>
      <c r="I131" s="36"/>
      <c r="J131" s="36">
        <v>1.45</v>
      </c>
      <c r="K131" s="36">
        <v>1.48</v>
      </c>
      <c r="L131" s="36"/>
      <c r="M131" s="36">
        <v>1.46</v>
      </c>
      <c r="N131" s="36">
        <v>1.49</v>
      </c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</row>
    <row r="132" spans="1:27" ht="15.75" customHeight="1" x14ac:dyDescent="0.35">
      <c r="A132" s="11" t="s">
        <v>142</v>
      </c>
      <c r="B132" s="14" t="s">
        <v>141</v>
      </c>
      <c r="C132" s="46">
        <v>11.2994</v>
      </c>
      <c r="D132" s="36">
        <v>11.3</v>
      </c>
      <c r="E132" s="36">
        <v>11.26</v>
      </c>
      <c r="F132" s="36">
        <v>11.26</v>
      </c>
      <c r="G132" s="36">
        <v>11.24</v>
      </c>
      <c r="H132" s="36">
        <v>11.26</v>
      </c>
      <c r="I132" s="36"/>
      <c r="J132" s="36">
        <v>11.24</v>
      </c>
      <c r="K132" s="36">
        <v>11.26</v>
      </c>
      <c r="L132" s="36"/>
      <c r="M132" s="36">
        <v>11.25</v>
      </c>
      <c r="N132" s="36">
        <v>11.27</v>
      </c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</row>
    <row r="133" spans="1:27" ht="15.75" customHeight="1" x14ac:dyDescent="0.35">
      <c r="A133" s="11" t="s">
        <v>143</v>
      </c>
      <c r="B133" s="14" t="s">
        <v>141</v>
      </c>
      <c r="C133" s="46">
        <v>12.7301</v>
      </c>
      <c r="D133" s="36">
        <v>11.54</v>
      </c>
      <c r="E133" s="36">
        <v>1.9990000000000001</v>
      </c>
      <c r="F133" s="36">
        <v>2.0099999999999998</v>
      </c>
      <c r="G133" s="36">
        <v>2</v>
      </c>
      <c r="H133" s="36">
        <v>2.0099999999999998</v>
      </c>
      <c r="I133" s="36"/>
      <c r="J133" s="36">
        <v>5</v>
      </c>
      <c r="K133" s="36">
        <v>2.0099999999999998</v>
      </c>
      <c r="L133" s="36"/>
      <c r="M133" s="36">
        <v>2.0099999999999998</v>
      </c>
      <c r="N133" s="36">
        <v>2.02</v>
      </c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</row>
    <row r="134" spans="1:27" ht="15.75" customHeight="1" x14ac:dyDescent="0.35">
      <c r="A134" s="11" t="s">
        <v>144</v>
      </c>
      <c r="B134" s="14" t="s">
        <v>141</v>
      </c>
      <c r="C134" s="46">
        <v>6.2460000000000004</v>
      </c>
      <c r="D134" s="36">
        <v>5.38</v>
      </c>
      <c r="E134" s="36">
        <v>5.84</v>
      </c>
      <c r="F134" s="36">
        <v>5.85</v>
      </c>
      <c r="G134" s="36">
        <v>5.85</v>
      </c>
      <c r="H134" s="36">
        <v>5.86</v>
      </c>
      <c r="I134" s="36"/>
      <c r="J134" s="36">
        <v>5.86</v>
      </c>
      <c r="K134" s="36">
        <v>5.87</v>
      </c>
      <c r="L134" s="36"/>
      <c r="M134" s="36">
        <v>5.87</v>
      </c>
      <c r="N134" s="36">
        <v>5.88</v>
      </c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</row>
    <row r="135" spans="1:27" ht="15.75" customHeight="1" x14ac:dyDescent="0.35">
      <c r="A135" s="11" t="s">
        <v>145</v>
      </c>
      <c r="B135" s="14" t="s">
        <v>141</v>
      </c>
      <c r="C135" s="46">
        <v>9.5519999999999996</v>
      </c>
      <c r="D135" s="36">
        <v>8.8740000000000006</v>
      </c>
      <c r="E135" s="36">
        <v>8.2200000000000006</v>
      </c>
      <c r="F135" s="36">
        <v>8.2200000000000006</v>
      </c>
      <c r="G135" s="36">
        <v>8.2100000000000009</v>
      </c>
      <c r="H135" s="36">
        <v>8.2200000000000006</v>
      </c>
      <c r="I135" s="36"/>
      <c r="J135" s="36">
        <v>8.2100000000000009</v>
      </c>
      <c r="K135" s="36">
        <v>8.2200000000000006</v>
      </c>
      <c r="L135" s="36"/>
      <c r="M135" s="36">
        <v>8.2200000000000006</v>
      </c>
      <c r="N135" s="36">
        <v>8.23</v>
      </c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</row>
    <row r="136" spans="1:27" ht="15.75" customHeight="1" x14ac:dyDescent="0.35">
      <c r="A136" s="11" t="s">
        <v>146</v>
      </c>
      <c r="B136" s="14" t="s">
        <v>147</v>
      </c>
      <c r="C136" s="46">
        <v>70.769000000000005</v>
      </c>
      <c r="D136" s="36">
        <v>67.147999999999996</v>
      </c>
      <c r="E136" s="36">
        <v>87.186999999999998</v>
      </c>
      <c r="F136" s="36">
        <v>87.22</v>
      </c>
      <c r="G136" s="36">
        <v>87.22</v>
      </c>
      <c r="H136" s="36">
        <v>87.23</v>
      </c>
      <c r="I136" s="36"/>
      <c r="J136" s="36">
        <v>87.24</v>
      </c>
      <c r="K136" s="36">
        <v>87.25</v>
      </c>
      <c r="L136" s="36"/>
      <c r="M136" s="36">
        <v>87.28</v>
      </c>
      <c r="N136" s="36">
        <v>87.3</v>
      </c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</row>
    <row r="137" spans="1:27" ht="12.75" customHeight="1" x14ac:dyDescent="0.35">
      <c r="A137" s="15" t="s">
        <v>179</v>
      </c>
      <c r="B137" s="28"/>
      <c r="C137" s="28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</row>
    <row r="138" spans="1:27" ht="36.75" customHeight="1" x14ac:dyDescent="0.35">
      <c r="A138" s="11" t="s">
        <v>148</v>
      </c>
      <c r="B138" s="27" t="s">
        <v>133</v>
      </c>
      <c r="C138" s="71">
        <v>2076</v>
      </c>
      <c r="D138" s="101">
        <v>2076</v>
      </c>
      <c r="E138" s="101">
        <v>1951</v>
      </c>
      <c r="F138" s="101">
        <v>1940</v>
      </c>
      <c r="G138" s="101">
        <v>1925</v>
      </c>
      <c r="H138" s="101">
        <v>1930</v>
      </c>
      <c r="I138" s="101"/>
      <c r="J138" s="101">
        <v>1925</v>
      </c>
      <c r="K138" s="101">
        <v>1930</v>
      </c>
      <c r="L138" s="101"/>
      <c r="M138" s="101">
        <v>1925</v>
      </c>
      <c r="N138" s="101">
        <v>1930</v>
      </c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</row>
    <row r="139" spans="1:27" ht="78" customHeight="1" x14ac:dyDescent="0.35">
      <c r="A139" s="11" t="s">
        <v>149</v>
      </c>
      <c r="B139" s="27" t="s">
        <v>133</v>
      </c>
      <c r="C139" s="71">
        <v>5993</v>
      </c>
      <c r="D139" s="101">
        <v>6046</v>
      </c>
      <c r="E139" s="101">
        <v>6015</v>
      </c>
      <c r="F139" s="101">
        <v>5973</v>
      </c>
      <c r="G139" s="101">
        <v>5970</v>
      </c>
      <c r="H139" s="101">
        <v>5973</v>
      </c>
      <c r="I139" s="101"/>
      <c r="J139" s="101">
        <v>5965</v>
      </c>
      <c r="K139" s="101">
        <v>5970</v>
      </c>
      <c r="L139" s="101"/>
      <c r="M139" s="101">
        <v>5965</v>
      </c>
      <c r="N139" s="101">
        <v>5970</v>
      </c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</row>
    <row r="140" spans="1:27" ht="64.5" customHeight="1" x14ac:dyDescent="0.35">
      <c r="A140" s="11" t="s">
        <v>150</v>
      </c>
      <c r="B140" s="27" t="s">
        <v>133</v>
      </c>
      <c r="C140" s="65">
        <v>307</v>
      </c>
      <c r="D140" s="86">
        <v>288</v>
      </c>
      <c r="E140" s="86">
        <v>291</v>
      </c>
      <c r="F140" s="86">
        <v>264</v>
      </c>
      <c r="G140" s="86">
        <v>285</v>
      </c>
      <c r="H140" s="86">
        <v>290</v>
      </c>
      <c r="I140" s="86"/>
      <c r="J140" s="86">
        <v>285</v>
      </c>
      <c r="K140" s="86">
        <v>290</v>
      </c>
      <c r="L140" s="86"/>
      <c r="M140" s="86">
        <v>285</v>
      </c>
      <c r="N140" s="86">
        <v>290</v>
      </c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</row>
    <row r="141" spans="1:27" ht="19.5" customHeight="1" x14ac:dyDescent="0.35">
      <c r="A141" s="15" t="s">
        <v>151</v>
      </c>
      <c r="B141" s="28"/>
      <c r="C141" s="28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</row>
    <row r="142" spans="1:27" ht="55.5" customHeight="1" x14ac:dyDescent="0.35">
      <c r="A142" s="11" t="s">
        <v>152</v>
      </c>
      <c r="B142" s="27" t="s">
        <v>133</v>
      </c>
      <c r="C142" s="71">
        <v>84</v>
      </c>
      <c r="D142" s="101">
        <v>80</v>
      </c>
      <c r="E142" s="101">
        <v>160</v>
      </c>
      <c r="F142" s="101">
        <v>95</v>
      </c>
      <c r="G142" s="101">
        <v>115</v>
      </c>
      <c r="H142" s="101">
        <v>120</v>
      </c>
      <c r="I142" s="101"/>
      <c r="J142" s="101">
        <v>115</v>
      </c>
      <c r="K142" s="101">
        <v>120</v>
      </c>
      <c r="L142" s="101"/>
      <c r="M142" s="101">
        <v>115</v>
      </c>
      <c r="N142" s="101">
        <v>120</v>
      </c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</row>
    <row r="143" spans="1:27" ht="19.5" customHeight="1" x14ac:dyDescent="0.35">
      <c r="A143" s="15" t="s">
        <v>180</v>
      </c>
      <c r="B143" s="28"/>
      <c r="C143" s="70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</row>
    <row r="144" spans="1:27" ht="19.5" customHeight="1" x14ac:dyDescent="0.35">
      <c r="A144" s="11" t="s">
        <v>153</v>
      </c>
      <c r="B144" s="28"/>
      <c r="C144" s="70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</row>
    <row r="145" spans="1:27" ht="19.5" customHeight="1" x14ac:dyDescent="0.35">
      <c r="A145" s="11" t="s">
        <v>154</v>
      </c>
      <c r="B145" s="14" t="s">
        <v>155</v>
      </c>
      <c r="C145" s="71">
        <v>18.3</v>
      </c>
      <c r="D145" s="101">
        <v>18</v>
      </c>
      <c r="E145" s="101">
        <v>20.100000000000001</v>
      </c>
      <c r="F145" s="101">
        <v>20.100000000000001</v>
      </c>
      <c r="G145" s="101">
        <v>20.100000000000001</v>
      </c>
      <c r="H145" s="101">
        <v>20.100000000000001</v>
      </c>
      <c r="I145" s="101">
        <v>20.100000000000001</v>
      </c>
      <c r="J145" s="101">
        <v>20.100000000000001</v>
      </c>
      <c r="K145" s="101">
        <v>20.100000000000001</v>
      </c>
      <c r="L145" s="101">
        <v>20.100000000000001</v>
      </c>
      <c r="M145" s="101">
        <v>20.100000000000001</v>
      </c>
      <c r="N145" s="101">
        <v>20.100000000000001</v>
      </c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</row>
    <row r="146" spans="1:27" ht="42" customHeight="1" x14ac:dyDescent="0.35">
      <c r="A146" s="11" t="s">
        <v>156</v>
      </c>
      <c r="B146" s="14" t="s">
        <v>157</v>
      </c>
      <c r="C146" s="71">
        <v>53.5</v>
      </c>
      <c r="D146" s="101">
        <v>53.6</v>
      </c>
      <c r="E146" s="101">
        <v>53.6</v>
      </c>
      <c r="F146" s="101">
        <v>53.6</v>
      </c>
      <c r="G146" s="101">
        <v>53.5</v>
      </c>
      <c r="H146" s="101">
        <v>53.6</v>
      </c>
      <c r="I146" s="101">
        <v>53.6</v>
      </c>
      <c r="J146" s="101">
        <v>53.5</v>
      </c>
      <c r="K146" s="101">
        <v>53.6</v>
      </c>
      <c r="L146" s="101">
        <v>53.6</v>
      </c>
      <c r="M146" s="101">
        <v>53.5</v>
      </c>
      <c r="N146" s="101">
        <v>53.6</v>
      </c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</row>
    <row r="147" spans="1:27" ht="37.5" customHeight="1" x14ac:dyDescent="0.35">
      <c r="A147" s="11" t="s">
        <v>158</v>
      </c>
      <c r="B147" s="14" t="s">
        <v>157</v>
      </c>
      <c r="C147" s="71">
        <v>64.2</v>
      </c>
      <c r="D147" s="101">
        <v>64.400000000000006</v>
      </c>
      <c r="E147" s="101">
        <v>64.400000000000006</v>
      </c>
      <c r="F147" s="101">
        <v>64.400000000000006</v>
      </c>
      <c r="G147" s="101">
        <v>64.3</v>
      </c>
      <c r="H147" s="101">
        <v>64.400000000000006</v>
      </c>
      <c r="I147" s="101">
        <v>64.400000000000006</v>
      </c>
      <c r="J147" s="101">
        <v>64.3</v>
      </c>
      <c r="K147" s="101">
        <v>64.400000000000006</v>
      </c>
      <c r="L147" s="101">
        <v>64.400000000000006</v>
      </c>
      <c r="M147" s="101">
        <v>64.3</v>
      </c>
      <c r="N147" s="101">
        <v>64.400000000000006</v>
      </c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</row>
    <row r="148" spans="1:27" ht="37.5" customHeight="1" x14ac:dyDescent="0.35">
      <c r="A148" s="11" t="s">
        <v>159</v>
      </c>
      <c r="B148" s="14" t="s">
        <v>160</v>
      </c>
      <c r="C148" s="71">
        <v>758</v>
      </c>
      <c r="D148" s="101">
        <v>771</v>
      </c>
      <c r="E148" s="101">
        <v>848</v>
      </c>
      <c r="F148" s="101">
        <v>850</v>
      </c>
      <c r="G148" s="101">
        <v>850</v>
      </c>
      <c r="H148" s="101">
        <v>850</v>
      </c>
      <c r="I148" s="101">
        <v>850</v>
      </c>
      <c r="J148" s="101">
        <v>850</v>
      </c>
      <c r="K148" s="101">
        <v>850</v>
      </c>
      <c r="L148" s="101">
        <v>850</v>
      </c>
      <c r="M148" s="101">
        <v>850</v>
      </c>
      <c r="N148" s="101">
        <v>850</v>
      </c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</row>
    <row r="149" spans="1:27" ht="55.5" customHeight="1" x14ac:dyDescent="0.35">
      <c r="A149" s="11" t="s">
        <v>161</v>
      </c>
      <c r="B149" s="12" t="s">
        <v>162</v>
      </c>
      <c r="C149" s="71">
        <v>155.6</v>
      </c>
      <c r="D149" s="101">
        <v>153.5</v>
      </c>
      <c r="E149" s="101">
        <v>153.5</v>
      </c>
      <c r="F149" s="101">
        <v>153.5</v>
      </c>
      <c r="G149" s="101">
        <v>153.4</v>
      </c>
      <c r="H149" s="101">
        <v>153.5</v>
      </c>
      <c r="I149" s="101">
        <v>153.5</v>
      </c>
      <c r="J149" s="101">
        <v>153.4</v>
      </c>
      <c r="K149" s="101">
        <v>153.5</v>
      </c>
      <c r="L149" s="101">
        <v>153.5</v>
      </c>
      <c r="M149" s="101">
        <v>153.4</v>
      </c>
      <c r="N149" s="101">
        <v>153.5</v>
      </c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</row>
    <row r="150" spans="1:27" ht="19.5" customHeight="1" x14ac:dyDescent="0.35">
      <c r="A150" s="11" t="s">
        <v>163</v>
      </c>
      <c r="B150" s="14"/>
      <c r="C150" s="7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</row>
    <row r="151" spans="1:27" ht="33" customHeight="1" x14ac:dyDescent="0.35">
      <c r="A151" s="11" t="s">
        <v>164</v>
      </c>
      <c r="B151" s="12" t="s">
        <v>165</v>
      </c>
      <c r="C151" s="71">
        <v>5.2999999999999999E-2</v>
      </c>
      <c r="D151" s="103">
        <v>0.05</v>
      </c>
      <c r="E151" s="101">
        <v>5.8000000000000003E-2</v>
      </c>
      <c r="F151" s="101">
        <v>5.8999999999999997E-2</v>
      </c>
      <c r="G151" s="101">
        <v>0.06</v>
      </c>
      <c r="H151" s="101">
        <v>6.2E-2</v>
      </c>
      <c r="I151" s="101"/>
      <c r="J151" s="101">
        <v>0.06</v>
      </c>
      <c r="K151" s="101">
        <v>6.2E-2</v>
      </c>
      <c r="L151" s="101"/>
      <c r="M151" s="101">
        <v>0.06</v>
      </c>
      <c r="N151" s="101">
        <v>6.2E-2</v>
      </c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</row>
    <row r="152" spans="1:27" ht="33" customHeight="1" x14ac:dyDescent="0.35">
      <c r="A152" s="11" t="s">
        <v>166</v>
      </c>
      <c r="B152" s="12" t="s">
        <v>165</v>
      </c>
      <c r="C152" s="71">
        <v>0.217</v>
      </c>
      <c r="D152" s="101">
        <v>0.22700000000000001</v>
      </c>
      <c r="E152" s="101">
        <v>0.23</v>
      </c>
      <c r="F152" s="101">
        <v>0.23200000000000001</v>
      </c>
      <c r="G152" s="101">
        <v>0.23200000000000001</v>
      </c>
      <c r="H152" s="101">
        <v>0.23400000000000001</v>
      </c>
      <c r="I152" s="101"/>
      <c r="J152" s="101">
        <v>0.23200000000000001</v>
      </c>
      <c r="K152" s="101">
        <v>0.23400000000000001</v>
      </c>
      <c r="L152" s="101"/>
      <c r="M152" s="101">
        <v>0.23200000000000001</v>
      </c>
      <c r="N152" s="101">
        <v>0.23400000000000001</v>
      </c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</row>
    <row r="153" spans="1:27" ht="12.75" customHeight="1" x14ac:dyDescent="0.35">
      <c r="C153" s="72"/>
      <c r="D153" s="104"/>
      <c r="E153" s="104"/>
      <c r="F153" s="104"/>
      <c r="G153" s="104"/>
      <c r="H153" s="104"/>
      <c r="I153" s="104"/>
      <c r="J153" s="104"/>
      <c r="K153" s="104"/>
      <c r="L153" s="104"/>
      <c r="M153" s="104"/>
      <c r="N153" s="104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</row>
    <row r="154" spans="1:27" ht="31.5" customHeight="1" x14ac:dyDescent="0.35">
      <c r="C154" s="72"/>
      <c r="D154" s="104"/>
      <c r="E154" s="104"/>
      <c r="F154" s="104"/>
      <c r="G154" s="104"/>
      <c r="H154" s="104"/>
      <c r="I154" s="104"/>
      <c r="J154" s="104"/>
      <c r="K154" s="104"/>
      <c r="L154" s="104"/>
      <c r="M154" s="104"/>
      <c r="N154" s="104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</row>
    <row r="155" spans="1:27" ht="12.75" customHeight="1" x14ac:dyDescent="0.35"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</row>
  </sheetData>
  <mergeCells count="21">
    <mergeCell ref="A1:N1"/>
    <mergeCell ref="A2:N2"/>
    <mergeCell ref="B4:J4"/>
    <mergeCell ref="A5:A8"/>
    <mergeCell ref="B5:B8"/>
    <mergeCell ref="G5:N5"/>
    <mergeCell ref="C6:C8"/>
    <mergeCell ref="D6:D8"/>
    <mergeCell ref="E6:E8"/>
    <mergeCell ref="F6:F8"/>
    <mergeCell ref="G6:I6"/>
    <mergeCell ref="J6:L6"/>
    <mergeCell ref="M6:N6"/>
    <mergeCell ref="A3:N3"/>
    <mergeCell ref="P14:W14"/>
    <mergeCell ref="P46:W46"/>
    <mergeCell ref="P11:X11"/>
    <mergeCell ref="P30:U30"/>
    <mergeCell ref="P18:W18"/>
    <mergeCell ref="P22:W22"/>
    <mergeCell ref="P26:W26"/>
  </mergeCells>
  <pageMargins left="0.19685039370078738" right="0.19685039370078738" top="0.39370078740157477" bottom="0.19685039370078738" header="0" footer="0"/>
  <pageSetup paperSize="9" scale="4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исправл'!Print_Titles</vt:lpstr>
    </vt:vector>
  </TitlesOfParts>
  <Company>economy.gov.ru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YakuninaOI</cp:lastModifiedBy>
  <cp:revision>7</cp:revision>
  <cp:lastPrinted>2026-08-03T03:48:39Z</cp:lastPrinted>
  <dcterms:created xsi:type="dcterms:W3CDTF">2013-05-25T16:45:00Z</dcterms:created>
  <dcterms:modified xsi:type="dcterms:W3CDTF">2026-09-23T08:22:55Z</dcterms:modified>
  <cp:version>917504</cp:version>
</cp:coreProperties>
</file>