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kuninaOI\Desktop\Оксана 2021\Прогноз социально-экономич.развития\Прогноз на 2023 и 2024-2025гг\"/>
    </mc:Choice>
  </mc:AlternateContent>
  <bookViews>
    <workbookView xWindow="0" yWindow="0" windowWidth="28800" windowHeight="12435" tabRatio="632"/>
  </bookViews>
  <sheets>
    <sheet name="форма 2п исправл" sheetId="3" r:id="rId1"/>
  </sheets>
  <definedNames>
    <definedName name="_xlnm.Print_Titles" localSheetId="0">'форма 2п исправл'!$5:$7</definedName>
  </definedNames>
  <calcPr calcId="152511" concurrentCalc="0"/>
</workbook>
</file>

<file path=xl/calcChain.xml><?xml version="1.0" encoding="utf-8"?>
<calcChain xmlns="http://schemas.openxmlformats.org/spreadsheetml/2006/main">
  <c r="E267" i="3" l="1"/>
  <c r="E252" i="3"/>
  <c r="D26" i="3"/>
  <c r="J277" i="3"/>
  <c r="K277" i="3"/>
  <c r="K270" i="3"/>
  <c r="H270" i="3"/>
  <c r="D270" i="3"/>
  <c r="F270" i="3"/>
  <c r="G277" i="3"/>
  <c r="G270" i="3"/>
  <c r="E270" i="3"/>
  <c r="N23" i="3"/>
  <c r="M26" i="3"/>
  <c r="M23" i="3"/>
  <c r="K23" i="3"/>
  <c r="J26" i="3"/>
  <c r="J23" i="3"/>
  <c r="H23" i="3"/>
  <c r="G26" i="3"/>
  <c r="G23" i="3"/>
  <c r="F23" i="3"/>
  <c r="E23" i="3"/>
  <c r="E301" i="3"/>
  <c r="E233" i="3"/>
  <c r="D299" i="3"/>
  <c r="G233" i="3"/>
  <c r="G267" i="3"/>
  <c r="M259" i="3"/>
  <c r="M234" i="3"/>
  <c r="J234" i="3"/>
  <c r="G234" i="3"/>
  <c r="N234" i="3"/>
  <c r="N233" i="3"/>
  <c r="N252" i="3"/>
  <c r="N267" i="3"/>
  <c r="M233" i="3"/>
  <c r="M252" i="3"/>
  <c r="M267" i="3"/>
  <c r="L244" i="3"/>
  <c r="L233" i="3"/>
  <c r="L267" i="3"/>
  <c r="K234" i="3"/>
  <c r="K233" i="3"/>
  <c r="K252" i="3"/>
  <c r="K267" i="3"/>
  <c r="J233" i="3"/>
  <c r="J252" i="3"/>
  <c r="J267" i="3"/>
  <c r="I244" i="3"/>
  <c r="I233" i="3"/>
  <c r="I267" i="3"/>
  <c r="H234" i="3"/>
  <c r="H233" i="3"/>
  <c r="H252" i="3"/>
  <c r="H267" i="3"/>
  <c r="G252" i="3"/>
  <c r="F233" i="3"/>
  <c r="F252" i="3"/>
  <c r="F267" i="3"/>
  <c r="N259" i="3"/>
  <c r="E277" i="3"/>
  <c r="D277" i="3"/>
  <c r="D300" i="3"/>
  <c r="E26" i="3"/>
  <c r="N220" i="3"/>
  <c r="N217" i="3"/>
  <c r="E220" i="3"/>
  <c r="E299" i="3"/>
  <c r="E300" i="3"/>
  <c r="E226" i="3"/>
  <c r="D220" i="3"/>
  <c r="D217" i="3"/>
  <c r="E130" i="3"/>
  <c r="E131" i="3"/>
  <c r="E28" i="3"/>
  <c r="E24" i="3"/>
  <c r="N277" i="3"/>
  <c r="N270" i="3"/>
  <c r="M277" i="3"/>
  <c r="M270" i="3"/>
  <c r="L277" i="3"/>
  <c r="L270" i="3"/>
  <c r="L304" i="3"/>
  <c r="J270" i="3"/>
  <c r="I277" i="3"/>
  <c r="I270" i="3"/>
  <c r="I304" i="3"/>
  <c r="H277" i="3"/>
  <c r="F277" i="3"/>
  <c r="N301" i="3"/>
  <c r="K301" i="3"/>
  <c r="M301" i="3"/>
  <c r="J301" i="3"/>
  <c r="H301" i="3"/>
  <c r="G301" i="3"/>
  <c r="F301" i="3"/>
  <c r="N299" i="3"/>
  <c r="N300" i="3"/>
  <c r="M299" i="3"/>
  <c r="M300" i="3"/>
  <c r="L299" i="3"/>
  <c r="L300" i="3"/>
  <c r="K299" i="3"/>
  <c r="K300" i="3"/>
  <c r="J299" i="3"/>
  <c r="J300" i="3"/>
  <c r="I299" i="3"/>
  <c r="I300" i="3"/>
  <c r="H299" i="3"/>
  <c r="H300" i="3"/>
  <c r="G299" i="3"/>
  <c r="G300" i="3"/>
  <c r="F299" i="3"/>
  <c r="F300" i="3"/>
  <c r="N226" i="3"/>
  <c r="M226" i="3"/>
  <c r="L226" i="3"/>
  <c r="K226" i="3"/>
  <c r="J226" i="3"/>
  <c r="I226" i="3"/>
  <c r="H226" i="3"/>
  <c r="G226" i="3"/>
  <c r="F226" i="3"/>
  <c r="M220" i="3"/>
  <c r="L220" i="3"/>
  <c r="K220" i="3"/>
  <c r="J220" i="3"/>
  <c r="I220" i="3"/>
  <c r="H220" i="3"/>
  <c r="G220" i="3"/>
  <c r="F220" i="3"/>
  <c r="K217" i="3"/>
  <c r="M217" i="3"/>
  <c r="J217" i="3"/>
  <c r="H217" i="3"/>
  <c r="G217" i="3"/>
  <c r="F217" i="3"/>
  <c r="L217" i="3"/>
  <c r="I217" i="3"/>
  <c r="N130" i="3"/>
  <c r="N131" i="3"/>
  <c r="L131" i="3"/>
  <c r="K130" i="3"/>
  <c r="K131" i="3"/>
  <c r="I131" i="3"/>
  <c r="H130" i="3"/>
  <c r="H131" i="3"/>
  <c r="F130" i="3"/>
  <c r="F131" i="3"/>
  <c r="N26" i="3"/>
  <c r="N28" i="3"/>
  <c r="M28" i="3"/>
  <c r="K26" i="3"/>
  <c r="K28" i="3"/>
  <c r="J28" i="3"/>
  <c r="H26" i="3"/>
  <c r="H28" i="3"/>
  <c r="G28" i="3"/>
  <c r="F26" i="3"/>
  <c r="F28" i="3"/>
  <c r="L23" i="3"/>
  <c r="I23" i="3"/>
  <c r="F24" i="3"/>
  <c r="D301" i="3"/>
  <c r="C303" i="3"/>
  <c r="C300" i="3"/>
  <c r="C270" i="3"/>
  <c r="D226" i="3"/>
  <c r="C226" i="3"/>
  <c r="C220" i="3"/>
  <c r="C218" i="3"/>
  <c r="C207" i="3"/>
  <c r="C201" i="3"/>
  <c r="C138" i="3"/>
  <c r="C135" i="3"/>
  <c r="D131" i="3"/>
  <c r="C131" i="3"/>
  <c r="C128" i="3"/>
  <c r="C124" i="3"/>
  <c r="C47" i="3"/>
  <c r="C40" i="3"/>
  <c r="C37" i="3"/>
  <c r="D28" i="3"/>
  <c r="C26" i="3"/>
  <c r="C28" i="3"/>
  <c r="D24" i="3"/>
  <c r="C23" i="3"/>
  <c r="C24" i="3"/>
  <c r="I24" i="3"/>
  <c r="L24" i="3"/>
  <c r="M24" i="3"/>
  <c r="J24" i="3"/>
  <c r="H24" i="3"/>
  <c r="G24" i="3"/>
  <c r="N24" i="3"/>
  <c r="K24" i="3"/>
  <c r="G130" i="3"/>
  <c r="G131" i="3"/>
  <c r="M130" i="3"/>
  <c r="M131" i="3"/>
  <c r="J130" i="3"/>
</calcChain>
</file>

<file path=xl/sharedStrings.xml><?xml version="1.0" encoding="utf-8"?>
<sst xmlns="http://schemas.openxmlformats.org/spreadsheetml/2006/main" count="644" uniqueCount="378">
  <si>
    <t>в том числе по направлениям:</t>
  </si>
  <si>
    <t>налог на доходы физических лиц</t>
  </si>
  <si>
    <t>налог, взимаемый в связи с применением упрощенной системы налогообложения</t>
  </si>
  <si>
    <t>налог на имущество физических лиц</t>
  </si>
  <si>
    <t>налог на имущество организаций</t>
  </si>
  <si>
    <t>земельный налог</t>
  </si>
  <si>
    <t xml:space="preserve">Неналоговые доходы - всего </t>
  </si>
  <si>
    <t>Продукция сельского хозяйства</t>
  </si>
  <si>
    <t>млн. руб.</t>
  </si>
  <si>
    <t>Индекс производства продукции сельского хозяйства</t>
  </si>
  <si>
    <t>Индекс-дефлятор продукции сельского хозяйства в хозяйствах всех категорий</t>
  </si>
  <si>
    <t>Продукция сельского хозяйства в хозяйствах всех категорий, в том числе:</t>
  </si>
  <si>
    <t>Продукция растениеводства</t>
  </si>
  <si>
    <t xml:space="preserve">млн.руб. </t>
  </si>
  <si>
    <t>Индекс производства продукции растениеводства</t>
  </si>
  <si>
    <t>Индекс-дефлятор продукции растениеводства</t>
  </si>
  <si>
    <t>Продукция животноводства</t>
  </si>
  <si>
    <t>Индекс производства продукции животноводства</t>
  </si>
  <si>
    <t>Индекс-дефлятор продукции животноводства</t>
  </si>
  <si>
    <t>в том числе:</t>
  </si>
  <si>
    <t>шт.</t>
  </si>
  <si>
    <t>тыс. тонн</t>
  </si>
  <si>
    <t>Скот и птица на убой (в живом весе)</t>
  </si>
  <si>
    <t>Молоко</t>
  </si>
  <si>
    <t>Яйца</t>
  </si>
  <si>
    <t>млн.шт.</t>
  </si>
  <si>
    <t>млн. куб. м</t>
  </si>
  <si>
    <t>Уголь</t>
  </si>
  <si>
    <t>млн.тонн</t>
  </si>
  <si>
    <t>Газ природный и попутный</t>
  </si>
  <si>
    <t>млрд.куб.м.</t>
  </si>
  <si>
    <t>Мясо и субпродукты пищевые домашней птицы</t>
  </si>
  <si>
    <t>тыс. дкл</t>
  </si>
  <si>
    <t>Водка</t>
  </si>
  <si>
    <t>млн. кв. м</t>
  </si>
  <si>
    <t xml:space="preserve">Обувь  </t>
  </si>
  <si>
    <t>млн.пар</t>
  </si>
  <si>
    <t>Бумага</t>
  </si>
  <si>
    <t>Бензин автомобильный</t>
  </si>
  <si>
    <t>Топливо дизельное</t>
  </si>
  <si>
    <t>Масла нефтяные смазочные</t>
  </si>
  <si>
    <t>Мазут топочный</t>
  </si>
  <si>
    <t>тыс.тонн</t>
  </si>
  <si>
    <t>Полимеры этилена в первичных формах</t>
  </si>
  <si>
    <t>тонн</t>
  </si>
  <si>
    <t>Кирпич строительный (включая камни) из цемента, бетона или искусственного камня</t>
  </si>
  <si>
    <t>млн. условных кирпичей</t>
  </si>
  <si>
    <t>тыс. шт.</t>
  </si>
  <si>
    <t>Холодильники и морозильники бытовые</t>
  </si>
  <si>
    <t>тыс. руб.</t>
  </si>
  <si>
    <t>Автомобили грузовые (включая шасси)</t>
  </si>
  <si>
    <t>Автомобили легковые</t>
  </si>
  <si>
    <t>Электроэнергия</t>
  </si>
  <si>
    <t>млрд. кВт. ч.</t>
  </si>
  <si>
    <t>в том числе произведенная</t>
  </si>
  <si>
    <t>атомными электростанциями</t>
  </si>
  <si>
    <t>тепловыми электростанциями</t>
  </si>
  <si>
    <t>гидроэлектростанциями</t>
  </si>
  <si>
    <t>Объем работ, выполненных по виду экономической деятельности "Строительство" (Раздел F)</t>
  </si>
  <si>
    <t>акцизы</t>
  </si>
  <si>
    <t>в ценах соответствующих лет; млн. руб.</t>
  </si>
  <si>
    <t>Индекс производства по виду деятельности "Строительство" (Раздел F)</t>
  </si>
  <si>
    <t>% к предыдущему году в сопоставимых ценах</t>
  </si>
  <si>
    <t>Индекс-дефлятор по объему работ, выполненных по виду деятельности "строительство" (Раздел F)</t>
  </si>
  <si>
    <t>Ввод в действие жилых домов</t>
  </si>
  <si>
    <t>тыс. кв. м. в общей площади</t>
  </si>
  <si>
    <t>Удельный вес жилых домов, построенных населением</t>
  </si>
  <si>
    <t>%</t>
  </si>
  <si>
    <t>3. Торговля и услуги населению</t>
  </si>
  <si>
    <t>Индекс потребительских цен за период с начала года</t>
  </si>
  <si>
    <t>к соответствующему периоду предыдущего года, %</t>
  </si>
  <si>
    <t>Оборот розничной торговли</t>
  </si>
  <si>
    <t>Индекс-дефлятор оборота розничной торговли</t>
  </si>
  <si>
    <t>Оборот общественного питания</t>
  </si>
  <si>
    <t>Объем платных услуг населению</t>
  </si>
  <si>
    <t>Индекс-дефлятор объема платных услуг</t>
  </si>
  <si>
    <t>единиц</t>
  </si>
  <si>
    <t>тыс. чел.</t>
  </si>
  <si>
    <t xml:space="preserve">млрд. руб. </t>
  </si>
  <si>
    <t>Инвестиции в основной капитал</t>
  </si>
  <si>
    <t>Индекс физического объема инвестиций в основной капитал</t>
  </si>
  <si>
    <t>Объем инвестиций в основной капитал за счет всех источников финансирования (без субъектов малого предпринимательства и объемов инвестиций, не наблюдаемых прямыми статистическими методами) - всего</t>
  </si>
  <si>
    <t>Индекс физического объема</t>
  </si>
  <si>
    <t>Распределение инвестиций в основной капитал по источникам финансирования (без субъектов малого предпринимательства и объема инвестиций, не наблюдаемых прямыми статистическими методами)</t>
  </si>
  <si>
    <t>Собственные средства</t>
  </si>
  <si>
    <t>млн. рублей</t>
  </si>
  <si>
    <t>Заемные средства других организаций</t>
  </si>
  <si>
    <t>Бюджетные средства</t>
  </si>
  <si>
    <t>Прочие</t>
  </si>
  <si>
    <t>млн.руб.</t>
  </si>
  <si>
    <t>образование</t>
  </si>
  <si>
    <t>социальная политика</t>
  </si>
  <si>
    <t xml:space="preserve"> </t>
  </si>
  <si>
    <t>Уровень зарегистрированной безработицы (на конец года)</t>
  </si>
  <si>
    <t>Численность безработных (по методологии МОТ)</t>
  </si>
  <si>
    <t>Численность безработных, зарегистрированных в  государственных учреждениях службы занятости населения (на конец года)</t>
  </si>
  <si>
    <t>Численность незанятых граждан, зарегистрированных в государственных учреждениях службы занятости населения, в расчете на одну заявленную вакансию (на конец года)</t>
  </si>
  <si>
    <t>Фонд начисленной заработной платы всех работников</t>
  </si>
  <si>
    <t>Численность детей в дошкольных образовательных учреждениях</t>
  </si>
  <si>
    <t xml:space="preserve">Численность обучающихся общеобразовательных учреждениях (без вечерних (сменных) общеобразовательных учреждениях (на начало учебного года) </t>
  </si>
  <si>
    <t>Численность обучающихся в образовательных учреждений начального профессионального образования</t>
  </si>
  <si>
    <t>Численность студентов образовательных учреждений среднего профессионального образования (на начало учебного года)</t>
  </si>
  <si>
    <t>Численность студентов образовательных учреждений высшего профессионального образования (на начало учебного года)</t>
  </si>
  <si>
    <t>Выпуск специалистов:</t>
  </si>
  <si>
    <t>Выпуск специалистов образовательными учреждениями среднего профессионального образования</t>
  </si>
  <si>
    <t>Выпуск специалистов образовательными учреждениями высшего профессионального образования</t>
  </si>
  <si>
    <t>Обеспеченность</t>
  </si>
  <si>
    <t xml:space="preserve">Обеспеченность: </t>
  </si>
  <si>
    <t>больничными койками на 10 000 человек населения</t>
  </si>
  <si>
    <t xml:space="preserve"> коек </t>
  </si>
  <si>
    <t>общедоступными  библиотеками</t>
  </si>
  <si>
    <t>учрежд. на 100 тыс.населения</t>
  </si>
  <si>
    <t>учреждениями культурно-досугового типа</t>
  </si>
  <si>
    <t>дошкольными образовательными учреждениями</t>
  </si>
  <si>
    <t>мощностью амбулаторно-поликлинических учреждений на 10 000 человек населения</t>
  </si>
  <si>
    <t>на конец года; посещений в смену</t>
  </si>
  <si>
    <t>Численность:</t>
  </si>
  <si>
    <t>врачей всех специальностей</t>
  </si>
  <si>
    <t>на конец года; тыс. чел.</t>
  </si>
  <si>
    <t>среднего медицинского персонала</t>
  </si>
  <si>
    <t xml:space="preserve">Число выбывших с территории региона </t>
  </si>
  <si>
    <t>Число прибывших на территорию региона</t>
  </si>
  <si>
    <t>% к предыдущему году в действующих ценах</t>
  </si>
  <si>
    <t>Среднесписочная численность работников организаций (без внешних совместителей)</t>
  </si>
  <si>
    <t>Безвозмездные поступления</t>
  </si>
  <si>
    <t>дотации на выравнивание бюджетной обеспеченности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</si>
  <si>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</si>
  <si>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</si>
  <si>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</si>
  <si>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</si>
  <si>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</si>
  <si>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культура, кинематография</t>
  </si>
  <si>
    <t>здравоохранение</t>
  </si>
  <si>
    <t>физическая культура и спорт</t>
  </si>
  <si>
    <t>мест на 1000 детей в возрасте 1-6 лет</t>
  </si>
  <si>
    <t>Единица измерения</t>
  </si>
  <si>
    <t>отчет</t>
  </si>
  <si>
    <t>1. Население</t>
  </si>
  <si>
    <t>тыс.чел.</t>
  </si>
  <si>
    <t>% к предыдущему году</t>
  </si>
  <si>
    <t>Ожидаемая продолжительность жизни при рождении</t>
  </si>
  <si>
    <t>число лет</t>
  </si>
  <si>
    <t>Общий коэффициент рождаемости</t>
  </si>
  <si>
    <t>число родившихся на 1000 человек населения</t>
  </si>
  <si>
    <t>Общий коэффициент смертности</t>
  </si>
  <si>
    <t>число умерших на 1000 человек населения</t>
  </si>
  <si>
    <t>Коэффициент естественного прироста населения</t>
  </si>
  <si>
    <t>на 1000 человек населения</t>
  </si>
  <si>
    <t>Коэффициент миграционного прироста</t>
  </si>
  <si>
    <t>на 10 000 человек населения</t>
  </si>
  <si>
    <t>2. Производство товаров и услуг</t>
  </si>
  <si>
    <t xml:space="preserve">млн. руб. </t>
  </si>
  <si>
    <t xml:space="preserve">Индекс промышленного производства </t>
  </si>
  <si>
    <t>Добыча полезных ископаемых</t>
  </si>
  <si>
    <t>Обрабатывающие производства</t>
  </si>
  <si>
    <t>Налоговые и неналоговые доходы - всего</t>
  </si>
  <si>
    <t>Индекс потребительских цен на продукцию общественного питания за период с начала года</t>
  </si>
  <si>
    <t>Число малых и средних предприятий, включая микропредприятия (на конец года)</t>
  </si>
  <si>
    <t>Оборот малых и средних предприятий, включая микропредприятия</t>
  </si>
  <si>
    <t>Среднесписочная численность работников малых и средних предприятий, включая микропредприятия (без внешних совместителей)</t>
  </si>
  <si>
    <t>Объем отгруженных товаров собственного производства, выполненных работ и услуг собственными силами - РАЗДЕЛ B: Добыча полезных ископаемых</t>
  </si>
  <si>
    <t>Индекс-дефлятор отрузки - РАЗДЕЛ B: Добыча полезных ископаемых</t>
  </si>
  <si>
    <t>Индекс производства - РАЗДЕЛ B: Добыча полезных ископаемых</t>
  </si>
  <si>
    <t>Объем отгруженных товаров собственного производства, выполненных работ и услуг собственными силами - 05 Добыча угля</t>
  </si>
  <si>
    <t>Индекс-дефлятор отрузки - 05 Добыча угля</t>
  </si>
  <si>
    <t>Индекс производства - 05 Добыча угля</t>
  </si>
  <si>
    <t>Объем отгруженных товаров собственного производства, выполненных работ и услуг собственными силами - 07 Добыча металлических руд</t>
  </si>
  <si>
    <t>Индекс-дефлятор отрузки - 07 Добыча металлических руд</t>
  </si>
  <si>
    <t>Индекс производства - 07 Добыча металлических руд</t>
  </si>
  <si>
    <t>Объем отгруженных товаров собственного производства, выполненных работ и услуг собственными силами - 08 Добыча прочих полезных ископаемых</t>
  </si>
  <si>
    <t>Индекс-дефлятор отрузки - 08 Добыча прочих полезных ископаемых</t>
  </si>
  <si>
    <t>Индекс производства - 08 Добыча прочих полезных ископаемых</t>
  </si>
  <si>
    <t>Объем отгруженных товаров собственного производства, выполненных работ и услуг собственными силами - РАЗДЕЛ C: Обрабатывающие производства</t>
  </si>
  <si>
    <t>Индекс-дефлятор отрузки - РАЗДЕЛ C: Обрабатывающие производства</t>
  </si>
  <si>
    <t>Индекс производства - РАЗДЕЛ C: Обрабатывающие производства</t>
  </si>
  <si>
    <t>Объем отгруженных товаров собственного производства, выполненных работ и услуг собственными силами - 10 Производство пищевых продуктов</t>
  </si>
  <si>
    <t>Индекс-дефлятор отрузки - 10 Производство пищевых продуктов</t>
  </si>
  <si>
    <t>Индекс производства - 10 Производство пищевых продуктов</t>
  </si>
  <si>
    <t>Объем отгруженных товаров собственного производства, выполненных работ и услуг собственными силами - 11 Производство напитков</t>
  </si>
  <si>
    <t>Индекс-дефлятор отрузки - 11 Производство напитков</t>
  </si>
  <si>
    <t>Индекс производства - 11 Производство напитков</t>
  </si>
  <si>
    <t>Объем отгруженных товаров собственного производства, выполненных работ и услуг собственными силами - 12 Производство табачных изделий</t>
  </si>
  <si>
    <t>Индекс-дефлятор отрузки - 12 Производство табачных изделий</t>
  </si>
  <si>
    <t>Индекс производства - 12 Производство табачных изделий</t>
  </si>
  <si>
    <t>Объем отгруженных товаров собственного производства, выполненных работ и услуг собственными силами - 13 Производство текстильных изделий</t>
  </si>
  <si>
    <t>Индекс-дефлятор отрузки - 13 Производство текстильных изделий</t>
  </si>
  <si>
    <t>Индекс производства - 13 Производство текстильных изделий</t>
  </si>
  <si>
    <t>Объем отгруженных товаров собственного производства, выполненных работ и услуг собственными силами - 14 Производство одежды</t>
  </si>
  <si>
    <t>Индекс-дефлятор отрузки - 14 Производство одежды</t>
  </si>
  <si>
    <t>Индекс производства - 14 Производство одежды</t>
  </si>
  <si>
    <t>Объем отгруженных товаров собственного производства, выполненных работ и услуг собственными силами - 15 Производство кожи и изделий из кожи</t>
  </si>
  <si>
    <t>Индекс-дефлятор отрузки - 15 Производство кожи и изделий из кожи</t>
  </si>
  <si>
    <t>Индекс производства - 15 Производство кожи и изделий из кожи</t>
  </si>
  <si>
    <t>Объем отгруженных товаров собственного производства, выполненных работ и услуг собственными силами - 16 Обработка древесины и производство изделий из дерева и пробки, кроме мебели, производство изделий из соломки и материалов для плетения</t>
  </si>
  <si>
    <t>Индекс-дефлятор отрузки - 16 Обработка древесины и производство изделий из дерева и пробки, кроме мебели, производство изделий из соломки и материалов для плетения</t>
  </si>
  <si>
    <t>Индекс производства - 16 Обработка древесины и производство изделий из дерева и пробки, кроме мебели, производство изделий из соломки и материалов для плетения</t>
  </si>
  <si>
    <t xml:space="preserve">Объем отгруженных товаров собственного производства, выполненных работ и услуг собственными силами - 17 Производство бумаги и бумажных изделий </t>
  </si>
  <si>
    <t xml:space="preserve">Индекс-дефлятор отрузки - 17 Производство бумаги и бумажных изделий </t>
  </si>
  <si>
    <t xml:space="preserve">Индекс производства - 17 Производство бумаги и бумажных изделий </t>
  </si>
  <si>
    <t>Объем отгруженных товаров собственного производства, выполненных работ и услуг собственными силами - 18 Деятельность полиграфическая и копирование носителей информации</t>
  </si>
  <si>
    <t>Индекс-дефлятор отрузки - 18 Деятельность полиграфическая и копирование носителей информации</t>
  </si>
  <si>
    <t>Индекс производства - 18 Деятельность полиграфическая и копирование носителей информации</t>
  </si>
  <si>
    <t>Объем отгруженных товаров собственного производства, выполненных работ и услуг собственными силами - 19 Производство кокса и нефтепродуктов</t>
  </si>
  <si>
    <t>Индекс-дефлятор отрузки - 19 Производство кокса и нефтепродуктов</t>
  </si>
  <si>
    <t>Индекс производства - 19 Производство кокса и нефтепродуктов</t>
  </si>
  <si>
    <t>Объем отгруженных товаров собственного производства, выполненных работ и услуг собственными силами - 20 Производство химических веществ и химических продуктов</t>
  </si>
  <si>
    <t>Индекс-дефлятор отрузки - 20 Производство химических веществ и химических продуктов</t>
  </si>
  <si>
    <t>Индекс производства - 20 Производство химических веществ и химических продуктов</t>
  </si>
  <si>
    <t>Объем отгруженных товаров собственного производства, выполненных работ и услуг собственными силами - 21 Производство лекарственных средств и материалов, применяемых в медицинских целях</t>
  </si>
  <si>
    <t>Индекс-дефлятор отрузки - 21 Производство лекарственных средств и материалов, применяемых в медицинских целях</t>
  </si>
  <si>
    <t>Индекс производства - 21 Производство лекарственных средств и материалов, применяемых в медицинских целях</t>
  </si>
  <si>
    <t>Объем отгруженных товаров собственного производства, выполненных работ и услуг собственными силами - 22 Производство резиновых и пластмассовых изделий</t>
  </si>
  <si>
    <t>Индекс-дефлятор отрузки - 22 Производство резиновых и пластмассовых изделий</t>
  </si>
  <si>
    <t>Индекс производства - 22 Производство резиновых и пластмассовых изделий</t>
  </si>
  <si>
    <t>Объем отгруженных товаров собственного производства, выполненных работ и услуг собственными силами - 23 Производство прочей неметаллической минеральной продукции</t>
  </si>
  <si>
    <t>Индекс-дефлятор отрузки - 23 Производство прочей неметаллической минеральной продукции</t>
  </si>
  <si>
    <t>Индекс производства - 23 Производство прочей неметаллической минеральной продукции</t>
  </si>
  <si>
    <t xml:space="preserve">Объем отгруженных товаров собственного производства, выполненных работ и услуг собственными силами - 24 Производство металлургическое </t>
  </si>
  <si>
    <t xml:space="preserve">Индекс-дефлятор отрузки - 24 Производство металлургическое </t>
  </si>
  <si>
    <t xml:space="preserve">Индекс производства - 24 Производство металлургическое </t>
  </si>
  <si>
    <t>Объем отгруженных товаров собственного производства, выполненных работ и услуг собственными силами - 25 Производство готовых металлических изделий, кроме машин и оборудования</t>
  </si>
  <si>
    <t>Индекс-дефлятор отрузки - 25 Производство готовых металлических изделий, кроме машин и оборудования</t>
  </si>
  <si>
    <t>Индекс производства - 25 Производство готовых металлических изделий, кроме машин и оборудования</t>
  </si>
  <si>
    <t>Объем отгруженных товаров собственного производства, выполненных работ и услуг собственными силами - 26 Производство компьютеров, электронных и  оптических изделий</t>
  </si>
  <si>
    <t>Индекс-дефлятор отрузки - 26 Производство компьютеров, электронных и  оптических изделий</t>
  </si>
  <si>
    <t>Индекс производства - 26 Производство компьютеров, электронных и  оптических изделий</t>
  </si>
  <si>
    <t>Объем отгруженных товаров собственного производства, выполненных работ и услуг собственными силами - 27 Производство электрического оборудования</t>
  </si>
  <si>
    <t>Индекс-дефлятор отрузки - 27 Производство электрического оборудования</t>
  </si>
  <si>
    <t>Индекс производства - 27 Производство электрического оборудования</t>
  </si>
  <si>
    <t>Объем отгруженных товаров собственного производства, выполненных работ и услуг собственными силами - 28 Производство машин и оборудования, не включенных в другие группировки</t>
  </si>
  <si>
    <t>Индекс-дефлятор отрузки - 28 Производство машин и оборудования, не включенных в другие группировки</t>
  </si>
  <si>
    <t>Индекс производства - 28 Производство машин и оборудования, не включенных в другие группировки</t>
  </si>
  <si>
    <t>Объем отгруженных товаров собственного производства, выполненных работ и услуг собственными силами - 29 Производство автотранспортных средств, прицепов и полуприцепов</t>
  </si>
  <si>
    <t>Индекс-дефлятор отрузки - 29 Производство автотранспортных средств, прицепов и полуприцепов</t>
  </si>
  <si>
    <t>Индекс производства - 29 Производство автотранспортных средств, прицепов и полуприцепов</t>
  </si>
  <si>
    <t>Объем отгруженных товаров собственного производства, выполненных работ и услуг собственными силами - 30 Производство прочих транспортных средств и оборудования</t>
  </si>
  <si>
    <t>Индекс-дефлятор отрузки - 30 Производство прочих транспортных средств и оборудования</t>
  </si>
  <si>
    <t>Индекс производства - 30 Производство прочих транспортных средств и оборудования</t>
  </si>
  <si>
    <t>Объем отгруженных товаров собственного производства, выполненных работ и услуг собственными силами - 31 Производство мебели</t>
  </si>
  <si>
    <t>Индекс-дефлятор отрузки - 31 Производство мебели</t>
  </si>
  <si>
    <t>Индекс производства - 31 Производство мебели</t>
  </si>
  <si>
    <t>Объем отгруженных товаров собственного производства, выполненных работ и услуг собственными силами - 32 Производство прочих готовых изделий</t>
  </si>
  <si>
    <t>Индекс-дефлятор отрузки - 32 Производство прочих готовых изделий</t>
  </si>
  <si>
    <t>Индекс производства - 32 Производство прочих готовых изделий</t>
  </si>
  <si>
    <t>Объем отгруженных товаров собственного производства, выполненных работ и услуг собственными силами - 33 Ремонт и монтаж машин и оборудования</t>
  </si>
  <si>
    <t>Темп роста отгрузки - 33 Ремонт и монтаж машин и оборудования</t>
  </si>
  <si>
    <t>Индекс-дефлятор отрузки - 33 Ремонт и монтаж машин и оборудования</t>
  </si>
  <si>
    <t>Индекс производства - 33 Ремонт и монтаж машин и оборудования</t>
  </si>
  <si>
    <t>Обеспечение электрической энергией, газом и паром; кондиционирование воздуха</t>
  </si>
  <si>
    <t>Объем отгруженных товаров собственного производства, выполненных работ и услуг собственными силами - РАЗДЕЛ E: Водоснабжение; водоотведение, организация сбора и утилизации отходов, деятельность по ликвидации загрязнений</t>
  </si>
  <si>
    <t>Индекс-дефлятор отгрузки - РАЗДЕЛ E: Водоснабжение; водоотведение, организация сбора и утилизации отходов, деятельность по ликвидации загрязнений</t>
  </si>
  <si>
    <t>Индекс производства - РАЗДЕЛ E: Водоснабжение; водоотведение, организация сбора и утилизации отходов, деятельность по ликвидации загрязнений</t>
  </si>
  <si>
    <t>Водоснабжение; водоотведение, организация сбора и утилизации отходов, деятельность по ликвидации загрязнений</t>
  </si>
  <si>
    <t>базовый</t>
  </si>
  <si>
    <t>целевой</t>
  </si>
  <si>
    <t>1 вариант</t>
  </si>
  <si>
    <t>2 вариант</t>
  </si>
  <si>
    <t>3 вариант</t>
  </si>
  <si>
    <t xml:space="preserve">Объем отгруженных товаров собственного производства, выполненных работ и услуг собственными силами - РАЗДЕЛ D: Обеспечение электрической энергией, газом и паром; кондиционирование воздуха </t>
  </si>
  <si>
    <t>Индекс-дефлятор отгрузки - РАЗДЕЛ D: Обеспечение электрической энергией, газом и паром; кондиционирование воздуха</t>
  </si>
  <si>
    <t>Индекс производства - РАЗДЕЛ D: Обеспечение электрической энергией, газом и паром; кондиционирование воздуха</t>
  </si>
  <si>
    <t>Объем отгруженных товаров собственного производства, выполненных работ и услуг собственными силами - 06 Добыча сырой нефти и природного газа</t>
  </si>
  <si>
    <t>Индекс-дефлятор отрузки - 06 Добыча сырой нефти и природного газа</t>
  </si>
  <si>
    <t>Индекс производства - 06 Добыча сырой нефти и природного газа</t>
  </si>
  <si>
    <t>Объем отгруженных товаров собственного производства, выполненных работ и услуг собственными силами - 09 Предоставление услуг в области добычи полезных ископаемых</t>
  </si>
  <si>
    <t>Индекс-дефлятор отрузки - 09 Предоставление услуг в области добычи полезных ископаемых</t>
  </si>
  <si>
    <t>Индекс производства - 09 Предоставление услуг в области добычи полезных ископаемых</t>
  </si>
  <si>
    <t>Картофель</t>
  </si>
  <si>
    <t>в том числе семян подсолнечника</t>
  </si>
  <si>
    <t>Лесоматериалы необработанные</t>
  </si>
  <si>
    <t>Мясо крупного рогатого скота, свинина, баранина, козлятина, конина и мясо прочих животных семейства лошадиных, оленина и мясо прочих животных семейства оленьих (оленевых) парные, остывшие или охлажденные</t>
  </si>
  <si>
    <t>Масло сливочное, пасты масляные, масло топленое, жир молочный, спреды и смеси топленые сливочно-растительные</t>
  </si>
  <si>
    <t>Сахар белый свекловичный в твердом состоянии без вкусоароматических или красящих добавок</t>
  </si>
  <si>
    <t>Масло подсолнечное и его фракции нерафинированные</t>
  </si>
  <si>
    <t>Спирт этиловый неденатурированный с объемной долей спирта не менее 80 %</t>
  </si>
  <si>
    <t>Коньяки, коньячные напитки и спирты коньячные</t>
  </si>
  <si>
    <t>Культуры зерновые</t>
  </si>
  <si>
    <t>Семена и плоды масличных культур</t>
  </si>
  <si>
    <t>Продукция из рыбы свежая, охлажденная или мороженая</t>
  </si>
  <si>
    <t>Наливки и настойки сладкие крепостью менее 30 %</t>
  </si>
  <si>
    <t>Вина из свежего винограда, кроме вин игристых и газированных</t>
  </si>
  <si>
    <t>Напитки сброженные прочие</t>
  </si>
  <si>
    <t>Ткани хлопчатобумажные</t>
  </si>
  <si>
    <t>Предметы одежды трикотажные и вязаные</t>
  </si>
  <si>
    <t>Тракторы для сельского хозяйства прочие</t>
  </si>
  <si>
    <t>Приемники телевизионные, совмещенные или не совмещенные с широковещательными радиоприемниками или аппаратурой для записи или воспроизведения звука или изображения</t>
  </si>
  <si>
    <t>Изделия ювелирные и подобные</t>
  </si>
  <si>
    <t>Пиво, кроме отходов пивоварения (включая напитки, изготовляемые на основе пива (пиваные напитки)</t>
  </si>
  <si>
    <t>Нефть сырая, включая газовый конденсат</t>
  </si>
  <si>
    <t xml:space="preserve">Удобрения минеральные или химические 
 (в пересчете на 100% питательных веществ)
</t>
  </si>
  <si>
    <t xml:space="preserve">Портландцемент, цемент глиноземистый, цемент шлаковый 
 и аналогичные гидравлические цементы
</t>
  </si>
  <si>
    <t>Прокат готовый</t>
  </si>
  <si>
    <t xml:space="preserve">Лесоматериалы, продольно распиленные или расколотые, 
 разделенные на слои или лущеные, толщиной более 6 мм;  
 деревянные железнодорожные или трамвайные шпалы, 
 непропитанные
</t>
  </si>
  <si>
    <t>Сахарная свекла</t>
  </si>
  <si>
    <t>Овощи</t>
  </si>
  <si>
    <t>2.1. Промышленное производство (BCDE)</t>
  </si>
  <si>
    <t>2.2. Сельское хозяйство</t>
  </si>
  <si>
    <t>4. Малое и среднее предпринимательство, включая микропредприятия</t>
  </si>
  <si>
    <t>5. Инвестиции</t>
  </si>
  <si>
    <t>6. Бюджет муниципального образования Республики Хакасия ( без учета территориальных внебюджетных фондов)</t>
  </si>
  <si>
    <t>Доходы местного бюджета  - всего</t>
  </si>
  <si>
    <t>Налоговые доходы местного бюджета  - всего</t>
  </si>
  <si>
    <t xml:space="preserve">субсидии </t>
  </si>
  <si>
    <t xml:space="preserve">субвенции </t>
  </si>
  <si>
    <t xml:space="preserve">дотации </t>
  </si>
  <si>
    <t>Расходы местного бюджета  - всего</t>
  </si>
  <si>
    <t>обслуживание  муниципального долга</t>
  </si>
  <si>
    <t xml:space="preserve">      Дефицит(-),профицит(+) местного бюджета </t>
  </si>
  <si>
    <t>Муниципальный долг</t>
  </si>
  <si>
    <t xml:space="preserve">Основные показатели, представляемые для разработки прогноза социально-экономического развития  Республики Хакасия </t>
  </si>
  <si>
    <t xml:space="preserve">2.3. Производство важнейших видов продукции в натуральном выражении </t>
  </si>
  <si>
    <t>7. Труд и занятость</t>
  </si>
  <si>
    <t>8. Развитие социальной сферы</t>
  </si>
  <si>
    <t>Привлеченные средства, из них:</t>
  </si>
  <si>
    <t xml:space="preserve">          кредиты банков</t>
  </si>
  <si>
    <t xml:space="preserve">          в том числе кредиты иностранных банков</t>
  </si>
  <si>
    <t xml:space="preserve">    федеральный бюджет</t>
  </si>
  <si>
    <t xml:space="preserve">    бюджеты субъектов Российской Федерации</t>
  </si>
  <si>
    <t xml:space="preserve">    из местных бюджетов</t>
  </si>
  <si>
    <t>2.4. Строительство</t>
  </si>
  <si>
    <t>Темп роста фонда заработной платы работников организаций</t>
  </si>
  <si>
    <t>рублей</t>
  </si>
  <si>
    <t>Индекс-дефлятор</t>
  </si>
  <si>
    <t>госпошлина</t>
  </si>
  <si>
    <t>средства массовой информации</t>
  </si>
  <si>
    <t>национальная оборона</t>
  </si>
  <si>
    <t>Оценка</t>
  </si>
  <si>
    <t>Численность населения (на 1 января года)</t>
  </si>
  <si>
    <t>Численность населения трудоспособного возраста  (на 1 января года)</t>
  </si>
  <si>
    <t>Численность населения старше трудоспособного возраста  (на 1 января года)</t>
  </si>
  <si>
    <t>Индекс физического объема оборота розничной торговли</t>
  </si>
  <si>
    <t>Индекс физического объема платных услуг населению</t>
  </si>
  <si>
    <t>Численность рабочей силы</t>
  </si>
  <si>
    <t>Численность трудовых ресурсов - всего, в том числе</t>
  </si>
  <si>
    <t>Численность занятых в экономике – всего, в том числе по разделам ОКВЭД:</t>
  </si>
  <si>
    <t>Численность населения в трудоспособном возрасте, не занятого в экономике – всего, в том числе:</t>
  </si>
  <si>
    <t xml:space="preserve">        трудоспособное население в трудоспособном возрасте</t>
  </si>
  <si>
    <t xml:space="preserve">        иностранные трудовые мигранты</t>
  </si>
  <si>
    <t xml:space="preserve">        численность лиц старше трудоспособного возраста и подростков, занятых в экономике, в том числе:</t>
  </si>
  <si>
    <t xml:space="preserve">       сельское, лесное хозяйство, охота, рыболовство и рыбоводство</t>
  </si>
  <si>
    <t xml:space="preserve">       добыча полезных ископаемых</t>
  </si>
  <si>
    <t xml:space="preserve">      обрабатывающие производства</t>
  </si>
  <si>
    <t xml:space="preserve">      обеспечение электрической энергией, газом и паром; кондиционирование воздуха</t>
  </si>
  <si>
    <t xml:space="preserve">       водоснабжение; водоотведение, организация сбора и утилизации отходов, деятельность по ликвидации загрязнений</t>
  </si>
  <si>
    <t xml:space="preserve">      строительство</t>
  </si>
  <si>
    <t xml:space="preserve">      торговля оптовая и розничная; ремонт автотранспортных средств и мотоциклов</t>
  </si>
  <si>
    <t xml:space="preserve">      транспортировка и хранение</t>
  </si>
  <si>
    <t xml:space="preserve">      деятельность гостиниц и предприятий общественного питания</t>
  </si>
  <si>
    <t xml:space="preserve">      деятельность в области информации и связи</t>
  </si>
  <si>
    <t xml:space="preserve">      деятельность финансовая и страховая</t>
  </si>
  <si>
    <t xml:space="preserve">      деятельность по операциям с недвижимым имуществом</t>
  </si>
  <si>
    <t xml:space="preserve">       деятельность профессиональная, научная и техническая</t>
  </si>
  <si>
    <t xml:space="preserve">      деятельность административная и сопутствующие дополнительные услуги</t>
  </si>
  <si>
    <t xml:space="preserve">      государственное управление и обеспечение военной безопасности; социальное обеспечение</t>
  </si>
  <si>
    <t xml:space="preserve">     образование</t>
  </si>
  <si>
    <t xml:space="preserve">      деятельность в области здравоохранения и социальных услуг</t>
  </si>
  <si>
    <t xml:space="preserve">       деятельность в области культуры, спорта, организации досуга и развлечений</t>
  </si>
  <si>
    <t xml:space="preserve">       прочие виды экономической деятельности</t>
  </si>
  <si>
    <t xml:space="preserve">       численность учащихся трудоспособного возраста, обучающихся с отрывом от производства</t>
  </si>
  <si>
    <t xml:space="preserve">      численность безработных, зарегистрированных в органах службы занятости</t>
  </si>
  <si>
    <t xml:space="preserve">       численность прочих категорий населения в трудоспособном возрасте, не занятого в экономике</t>
  </si>
  <si>
    <t>Номинальная начисленная среднемесяная заработная плата работников организаций в целом по муниципальному образованию</t>
  </si>
  <si>
    <t>Темп роста номинальной начисленной среднемесяной заработной платы в целом  по муниципальному образованию</t>
  </si>
  <si>
    <t>Реальная заработная плата работников организаций</t>
  </si>
  <si>
    <t>% г/г</t>
  </si>
  <si>
    <t>Уровень безработицы (по методологии МОТ)</t>
  </si>
  <si>
    <t>% к рабочей силе</t>
  </si>
  <si>
    <t>человек</t>
  </si>
  <si>
    <t xml:space="preserve">           пенсионеры старше трудоспособного возраста</t>
  </si>
  <si>
    <t xml:space="preserve">           подростки моложе трудоспособного возраста</t>
  </si>
  <si>
    <t>консерва тивный</t>
  </si>
  <si>
    <t>Прогноз</t>
  </si>
  <si>
    <t>Показатель</t>
  </si>
  <si>
    <t>Отчет*</t>
  </si>
  <si>
    <t>Численность населения (в среднегодовом исчислении)</t>
  </si>
  <si>
    <t xml:space="preserve">на период до 2025 года </t>
  </si>
  <si>
    <t xml:space="preserve">Объем отгруженных товаров собственного производства, выполненных работ и услуг собственными силами </t>
  </si>
  <si>
    <t>Муниципальное образование Усть-Абаканский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</si>
</sst>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0.000"/>
    <numFmt numFmtId="167" formatCode="#,##0.000"/>
  </numFmts>
  <fonts count="12" x14ac:knownFonts="1"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6"/>
      <color rgb="FFFF0000"/>
      <name val="Arial Cyr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7" fillId="0" borderId="0"/>
  </cellStyleXfs>
  <cellXfs count="93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Continuous" vertical="center" wrapText="1"/>
    </xf>
    <xf numFmtId="0" fontId="0" fillId="0" borderId="0" xfId="0" applyFill="1"/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top" wrapText="1"/>
    </xf>
    <xf numFmtId="167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 shrinkToFit="1"/>
    </xf>
    <xf numFmtId="167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164" fontId="0" fillId="0" borderId="0" xfId="0" applyNumberFormat="1" applyFill="1"/>
    <xf numFmtId="0" fontId="0" fillId="2" borderId="0" xfId="0" applyFill="1"/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 shrinkToFit="1"/>
    </xf>
    <xf numFmtId="0" fontId="5" fillId="2" borderId="1" xfId="0" applyFont="1" applyFill="1" applyBorder="1" applyAlignment="1">
      <alignment horizontal="left" vertical="center" wrapText="1" shrinkToFit="1"/>
    </xf>
    <xf numFmtId="0" fontId="11" fillId="0" borderId="0" xfId="0" applyFont="1" applyFill="1"/>
    <xf numFmtId="0" fontId="1" fillId="2" borderId="1" xfId="0" applyFont="1" applyFill="1" applyBorder="1" applyAlignment="1" applyProtection="1">
      <alignment horizontal="left" vertical="center" wrapText="1" shrinkToFit="1"/>
    </xf>
    <xf numFmtId="0" fontId="2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 shrinkToFi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2" fontId="5" fillId="2" borderId="1" xfId="0" applyNumberFormat="1" applyFont="1" applyFill="1" applyBorder="1" applyAlignment="1" applyProtection="1">
      <alignment horizontal="center" vertical="center" wrapText="1"/>
    </xf>
    <xf numFmtId="2" fontId="9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2" fontId="4" fillId="2" borderId="1" xfId="0" applyNumberFormat="1" applyFont="1" applyFill="1" applyBorder="1" applyAlignment="1" applyProtection="1">
      <alignment horizontal="center" vertical="center" wrapText="1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4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left" vertical="center" wrapText="1" shrinkToFit="1"/>
    </xf>
    <xf numFmtId="2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 shrinkToFit="1"/>
    </xf>
    <xf numFmtId="0" fontId="2" fillId="2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top" wrapText="1" shrinkToFit="1"/>
    </xf>
    <xf numFmtId="4" fontId="2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 applyProtection="1">
      <alignment vertical="center" wrapText="1" shrinkToFit="1"/>
    </xf>
    <xf numFmtId="0" fontId="5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vertical="center" wrapText="1" shrinkToFit="1"/>
    </xf>
    <xf numFmtId="2" fontId="5" fillId="2" borderId="2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horizontal="left" vertical="center" wrapText="1" shrinkToFit="1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6" fontId="5" fillId="2" borderId="1" xfId="0" applyNumberFormat="1" applyFont="1" applyFill="1" applyBorder="1"/>
    <xf numFmtId="0" fontId="0" fillId="0" borderId="0" xfId="0" applyFill="1" applyAlignment="1">
      <alignment horizont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/>
    <xf numFmtId="0" fontId="1" fillId="0" borderId="4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5"/>
  <sheetViews>
    <sheetView tabSelected="1" topLeftCell="A13" zoomScale="80" zoomScaleNormal="80" workbookViewId="0">
      <selection activeCell="U12" sqref="U12"/>
    </sheetView>
  </sheetViews>
  <sheetFormatPr defaultColWidth="8.85546875" defaultRowHeight="12.75" x14ac:dyDescent="0.2"/>
  <cols>
    <col min="1" max="1" width="62.140625" style="3" customWidth="1"/>
    <col min="2" max="2" width="35.28515625" style="3" customWidth="1"/>
    <col min="3" max="3" width="0.140625" style="3" customWidth="1"/>
    <col min="4" max="4" width="12.7109375" style="3" customWidth="1"/>
    <col min="5" max="5" width="13" style="3" customWidth="1"/>
    <col min="6" max="6" width="13.42578125" style="3" customWidth="1"/>
    <col min="7" max="7" width="15" style="3" customWidth="1"/>
    <col min="8" max="8" width="13.7109375" style="3" customWidth="1"/>
    <col min="9" max="9" width="13.7109375" style="3" hidden="1" customWidth="1"/>
    <col min="10" max="11" width="13.7109375" style="3" customWidth="1"/>
    <col min="12" max="12" width="13.7109375" style="3" hidden="1" customWidth="1"/>
    <col min="13" max="14" width="13.7109375" style="3" customWidth="1"/>
    <col min="15" max="17" width="8.85546875" style="3"/>
    <col min="18" max="18" width="12" style="3" bestFit="1" customWidth="1"/>
    <col min="19" max="16384" width="8.85546875" style="3"/>
  </cols>
  <sheetData>
    <row r="1" spans="1:14" ht="33" customHeight="1" x14ac:dyDescent="0.2">
      <c r="A1" s="83" t="s">
        <v>309</v>
      </c>
      <c r="B1" s="84"/>
      <c r="C1" s="84"/>
      <c r="D1" s="84"/>
      <c r="E1" s="84"/>
      <c r="F1" s="84"/>
      <c r="G1" s="85"/>
      <c r="H1" s="85"/>
      <c r="I1" s="85"/>
      <c r="J1" s="85"/>
      <c r="K1" s="85"/>
      <c r="L1" s="85"/>
      <c r="M1" s="85"/>
      <c r="N1" s="85"/>
    </row>
    <row r="2" spans="1:14" ht="25.5" customHeight="1" x14ac:dyDescent="0.2">
      <c r="A2" s="83" t="s">
        <v>375</v>
      </c>
      <c r="B2" s="84"/>
      <c r="C2" s="84"/>
      <c r="D2" s="84"/>
      <c r="E2" s="84"/>
      <c r="F2" s="84"/>
      <c r="G2" s="85"/>
      <c r="H2" s="85"/>
      <c r="I2" s="85"/>
      <c r="J2" s="85"/>
      <c r="K2" s="85"/>
      <c r="L2" s="85"/>
      <c r="M2" s="85"/>
      <c r="N2" s="85"/>
    </row>
    <row r="3" spans="1:14" ht="21" customHeight="1" x14ac:dyDescent="0.2">
      <c r="A3" s="90" t="s">
        <v>377</v>
      </c>
      <c r="B3" s="84"/>
      <c r="C3" s="84"/>
      <c r="D3" s="84"/>
      <c r="E3" s="84"/>
      <c r="F3" s="84"/>
      <c r="G3" s="85"/>
      <c r="H3" s="85"/>
      <c r="I3" s="85"/>
      <c r="J3" s="85"/>
      <c r="K3" s="85"/>
      <c r="L3" s="85"/>
      <c r="M3" s="85"/>
      <c r="N3" s="85"/>
    </row>
    <row r="4" spans="1:14" x14ac:dyDescent="0.2">
      <c r="A4" s="3" t="s">
        <v>92</v>
      </c>
    </row>
    <row r="5" spans="1:14" ht="93.75" x14ac:dyDescent="0.2">
      <c r="A5" s="79" t="s">
        <v>372</v>
      </c>
      <c r="B5" s="79" t="s">
        <v>135</v>
      </c>
      <c r="C5" s="1" t="s">
        <v>136</v>
      </c>
      <c r="D5" s="5" t="s">
        <v>373</v>
      </c>
      <c r="E5" s="4" t="s">
        <v>373</v>
      </c>
      <c r="F5" s="2" t="s">
        <v>326</v>
      </c>
      <c r="G5" s="86" t="s">
        <v>371</v>
      </c>
      <c r="H5" s="91"/>
      <c r="I5" s="91"/>
      <c r="J5" s="91"/>
      <c r="K5" s="91"/>
      <c r="L5" s="91"/>
      <c r="M5" s="91"/>
      <c r="N5" s="92"/>
    </row>
    <row r="6" spans="1:14" ht="22.5" customHeight="1" x14ac:dyDescent="0.2">
      <c r="A6" s="80"/>
      <c r="B6" s="80"/>
      <c r="C6" s="79">
        <v>2019</v>
      </c>
      <c r="D6" s="79">
        <v>2020</v>
      </c>
      <c r="E6" s="79">
        <v>2021</v>
      </c>
      <c r="F6" s="79">
        <v>2022</v>
      </c>
      <c r="G6" s="86">
        <v>2023</v>
      </c>
      <c r="H6" s="87"/>
      <c r="I6" s="88"/>
      <c r="J6" s="86">
        <v>2024</v>
      </c>
      <c r="K6" s="87"/>
      <c r="L6" s="88"/>
      <c r="M6" s="89">
        <v>2025</v>
      </c>
      <c r="N6" s="88"/>
    </row>
    <row r="7" spans="1:14" ht="37.5" x14ac:dyDescent="0.2">
      <c r="A7" s="80"/>
      <c r="B7" s="80"/>
      <c r="C7" s="80"/>
      <c r="D7" s="80"/>
      <c r="E7" s="80"/>
      <c r="F7" s="80"/>
      <c r="G7" s="1" t="s">
        <v>370</v>
      </c>
      <c r="H7" s="1" t="s">
        <v>253</v>
      </c>
      <c r="I7" s="1" t="s">
        <v>254</v>
      </c>
      <c r="J7" s="1" t="s">
        <v>370</v>
      </c>
      <c r="K7" s="1" t="s">
        <v>253</v>
      </c>
      <c r="L7" s="1" t="s">
        <v>254</v>
      </c>
      <c r="M7" s="1" t="s">
        <v>370</v>
      </c>
      <c r="N7" s="1" t="s">
        <v>253</v>
      </c>
    </row>
    <row r="8" spans="1:14" ht="18.75" x14ac:dyDescent="0.2">
      <c r="A8" s="82"/>
      <c r="B8" s="82"/>
      <c r="C8" s="82"/>
      <c r="D8" s="81"/>
      <c r="E8" s="82"/>
      <c r="F8" s="82"/>
      <c r="G8" s="1" t="s">
        <v>255</v>
      </c>
      <c r="H8" s="1" t="s">
        <v>256</v>
      </c>
      <c r="I8" s="1" t="s">
        <v>257</v>
      </c>
      <c r="J8" s="1" t="s">
        <v>255</v>
      </c>
      <c r="K8" s="1" t="s">
        <v>256</v>
      </c>
      <c r="L8" s="1" t="s">
        <v>257</v>
      </c>
      <c r="M8" s="1" t="s">
        <v>255</v>
      </c>
      <c r="N8" s="1" t="s">
        <v>256</v>
      </c>
    </row>
    <row r="9" spans="1:14" ht="18.75" x14ac:dyDescent="0.2">
      <c r="A9" s="42" t="s">
        <v>137</v>
      </c>
      <c r="B9" s="43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ht="23.25" customHeight="1" x14ac:dyDescent="0.2">
      <c r="A10" s="39" t="s">
        <v>374</v>
      </c>
      <c r="B10" s="44" t="s">
        <v>138</v>
      </c>
      <c r="C10" s="36">
        <v>41.527999999999999</v>
      </c>
      <c r="D10" s="36">
        <v>41.351999999999997</v>
      </c>
      <c r="E10" s="6">
        <v>41.122999999999998</v>
      </c>
      <c r="F10" s="7">
        <v>41.7</v>
      </c>
      <c r="G10" s="7">
        <v>41.5</v>
      </c>
      <c r="H10" s="7">
        <v>41.5</v>
      </c>
      <c r="I10" s="7"/>
      <c r="J10" s="7">
        <v>41.1</v>
      </c>
      <c r="K10" s="7">
        <v>41.2</v>
      </c>
      <c r="L10" s="7"/>
      <c r="M10" s="8">
        <v>41.1</v>
      </c>
      <c r="N10" s="8">
        <v>41.2</v>
      </c>
    </row>
    <row r="11" spans="1:14" ht="18.75" x14ac:dyDescent="0.2">
      <c r="A11" s="39" t="s">
        <v>327</v>
      </c>
      <c r="B11" s="44" t="s">
        <v>138</v>
      </c>
      <c r="C11" s="36">
        <v>41.680999999999997</v>
      </c>
      <c r="D11" s="36">
        <v>41.375</v>
      </c>
      <c r="E11" s="6">
        <v>41.329000000000001</v>
      </c>
      <c r="F11" s="6">
        <v>40.915999999999997</v>
      </c>
      <c r="G11" s="6">
        <v>41.75</v>
      </c>
      <c r="H11" s="6">
        <v>41.75</v>
      </c>
      <c r="I11" s="7"/>
      <c r="J11" s="6">
        <v>41.183999999999997</v>
      </c>
      <c r="K11" s="6">
        <v>41.290999999999997</v>
      </c>
      <c r="L11" s="7"/>
      <c r="M11" s="36">
        <v>41.043999999999997</v>
      </c>
      <c r="N11" s="36">
        <v>41.151000000000003</v>
      </c>
    </row>
    <row r="12" spans="1:14" ht="37.5" x14ac:dyDescent="0.2">
      <c r="A12" s="39" t="s">
        <v>328</v>
      </c>
      <c r="B12" s="44"/>
      <c r="C12" s="8">
        <v>22.067</v>
      </c>
      <c r="D12" s="8">
        <v>22.117000000000001</v>
      </c>
      <c r="E12" s="8">
        <v>22.145</v>
      </c>
      <c r="F12" s="8">
        <v>22.15</v>
      </c>
      <c r="G12" s="7">
        <v>22.1</v>
      </c>
      <c r="H12" s="7">
        <v>22.15</v>
      </c>
      <c r="I12" s="7"/>
      <c r="J12" s="7">
        <v>22</v>
      </c>
      <c r="K12" s="7">
        <v>22.16</v>
      </c>
      <c r="L12" s="7"/>
      <c r="M12" s="8">
        <v>22</v>
      </c>
      <c r="N12" s="8">
        <v>22.16</v>
      </c>
    </row>
    <row r="13" spans="1:14" ht="42.75" customHeight="1" x14ac:dyDescent="0.2">
      <c r="A13" s="39" t="s">
        <v>329</v>
      </c>
      <c r="B13" s="44" t="s">
        <v>138</v>
      </c>
      <c r="C13" s="8">
        <v>10.151</v>
      </c>
      <c r="D13" s="8">
        <v>10.079000000000001</v>
      </c>
      <c r="E13" s="8">
        <v>10.17</v>
      </c>
      <c r="F13" s="8">
        <v>10.130000000000001</v>
      </c>
      <c r="G13" s="8">
        <v>10.130000000000001</v>
      </c>
      <c r="H13" s="8">
        <v>10.130000000000001</v>
      </c>
      <c r="I13" s="8"/>
      <c r="J13" s="8">
        <v>10.14</v>
      </c>
      <c r="K13" s="8">
        <v>10.14</v>
      </c>
      <c r="L13" s="8"/>
      <c r="M13" s="8">
        <v>10.130000000000001</v>
      </c>
      <c r="N13" s="8">
        <v>10.130000000000001</v>
      </c>
    </row>
    <row r="14" spans="1:14" ht="20.25" customHeight="1" x14ac:dyDescent="0.2">
      <c r="A14" s="39" t="s">
        <v>140</v>
      </c>
      <c r="B14" s="44" t="s">
        <v>141</v>
      </c>
      <c r="C14" s="8">
        <v>71.099999999999994</v>
      </c>
      <c r="D14" s="8">
        <v>68</v>
      </c>
      <c r="E14" s="7">
        <v>67</v>
      </c>
      <c r="F14" s="7">
        <v>68</v>
      </c>
      <c r="G14" s="7">
        <v>69</v>
      </c>
      <c r="H14" s="7">
        <v>69</v>
      </c>
      <c r="I14" s="7"/>
      <c r="J14" s="7">
        <v>69</v>
      </c>
      <c r="K14" s="7">
        <v>69</v>
      </c>
      <c r="L14" s="7"/>
      <c r="M14" s="7">
        <v>69</v>
      </c>
      <c r="N14" s="7">
        <v>69</v>
      </c>
    </row>
    <row r="15" spans="1:14" ht="37.5" x14ac:dyDescent="0.2">
      <c r="A15" s="39" t="s">
        <v>142</v>
      </c>
      <c r="B15" s="44" t="s">
        <v>143</v>
      </c>
      <c r="C15" s="8">
        <v>10.199999999999999</v>
      </c>
      <c r="D15" s="8">
        <v>9.1999999999999993</v>
      </c>
      <c r="E15" s="8">
        <v>10.4</v>
      </c>
      <c r="F15" s="8">
        <v>10.9</v>
      </c>
      <c r="G15" s="8">
        <v>9</v>
      </c>
      <c r="H15" s="8">
        <v>9.1999999999999993</v>
      </c>
      <c r="I15" s="8"/>
      <c r="J15" s="8">
        <v>10.199999999999999</v>
      </c>
      <c r="K15" s="8">
        <v>10.199999999999999</v>
      </c>
      <c r="L15" s="8"/>
      <c r="M15" s="8">
        <v>10.4</v>
      </c>
      <c r="N15" s="8">
        <v>10.8</v>
      </c>
    </row>
    <row r="16" spans="1:14" ht="37.5" x14ac:dyDescent="0.2">
      <c r="A16" s="39" t="s">
        <v>144</v>
      </c>
      <c r="B16" s="44" t="s">
        <v>145</v>
      </c>
      <c r="C16" s="8">
        <v>12.6</v>
      </c>
      <c r="D16" s="8">
        <v>13.7</v>
      </c>
      <c r="E16" s="8">
        <v>15.2</v>
      </c>
      <c r="F16" s="8">
        <v>12.3</v>
      </c>
      <c r="G16" s="8">
        <v>15.1</v>
      </c>
      <c r="H16" s="8">
        <v>15.1</v>
      </c>
      <c r="I16" s="8"/>
      <c r="J16" s="8">
        <v>13.3</v>
      </c>
      <c r="K16" s="8">
        <v>13.2</v>
      </c>
      <c r="L16" s="8"/>
      <c r="M16" s="8">
        <v>13.4</v>
      </c>
      <c r="N16" s="8">
        <v>13.2</v>
      </c>
    </row>
    <row r="17" spans="1:21" ht="18.75" x14ac:dyDescent="0.2">
      <c r="A17" s="39" t="s">
        <v>146</v>
      </c>
      <c r="B17" s="44" t="s">
        <v>147</v>
      </c>
      <c r="C17" s="8">
        <v>-2.4</v>
      </c>
      <c r="D17" s="8">
        <v>-4.5</v>
      </c>
      <c r="E17" s="8">
        <v>-4.8</v>
      </c>
      <c r="F17" s="8">
        <v>-1.4</v>
      </c>
      <c r="G17" s="8">
        <v>-6.1</v>
      </c>
      <c r="H17" s="8">
        <v>-5.9</v>
      </c>
      <c r="I17" s="8"/>
      <c r="J17" s="8">
        <v>-3</v>
      </c>
      <c r="K17" s="8">
        <v>-3</v>
      </c>
      <c r="L17" s="8"/>
      <c r="M17" s="8">
        <v>-3</v>
      </c>
      <c r="N17" s="8">
        <v>-2.4</v>
      </c>
    </row>
    <row r="18" spans="1:21" ht="18.75" x14ac:dyDescent="0.2">
      <c r="A18" s="39" t="s">
        <v>121</v>
      </c>
      <c r="B18" s="44" t="s">
        <v>77</v>
      </c>
      <c r="C18" s="8">
        <v>1.72</v>
      </c>
      <c r="D18" s="8">
        <v>1.9490000000000001</v>
      </c>
      <c r="E18" s="7">
        <v>1.72</v>
      </c>
      <c r="F18" s="7">
        <v>3.19</v>
      </c>
      <c r="G18" s="7">
        <v>1.69</v>
      </c>
      <c r="H18" s="7">
        <v>1.72</v>
      </c>
      <c r="I18" s="7"/>
      <c r="J18" s="7">
        <v>1.89</v>
      </c>
      <c r="K18" s="7">
        <v>1.81</v>
      </c>
      <c r="L18" s="7"/>
      <c r="M18" s="8">
        <v>1.88</v>
      </c>
      <c r="N18" s="8">
        <v>1.95</v>
      </c>
    </row>
    <row r="19" spans="1:21" ht="18.75" x14ac:dyDescent="0.2">
      <c r="A19" s="39" t="s">
        <v>120</v>
      </c>
      <c r="B19" s="44" t="s">
        <v>77</v>
      </c>
      <c r="C19" s="8">
        <v>1.9259999999999999</v>
      </c>
      <c r="D19" s="8">
        <v>1.8069999999999999</v>
      </c>
      <c r="E19" s="7">
        <v>1.9330000000000001</v>
      </c>
      <c r="F19" s="7">
        <v>1.609</v>
      </c>
      <c r="G19" s="7">
        <v>2.0049999999999999</v>
      </c>
      <c r="H19" s="7">
        <v>1.9330000000000001</v>
      </c>
      <c r="I19" s="7"/>
      <c r="J19" s="7">
        <v>1.905</v>
      </c>
      <c r="K19" s="7">
        <v>1.825</v>
      </c>
      <c r="L19" s="7"/>
      <c r="M19" s="8">
        <v>1.7210000000000001</v>
      </c>
      <c r="N19" s="8">
        <v>1.7889999999999999</v>
      </c>
    </row>
    <row r="20" spans="1:21" ht="18.75" x14ac:dyDescent="0.2">
      <c r="A20" s="39" t="s">
        <v>148</v>
      </c>
      <c r="B20" s="44" t="s">
        <v>149</v>
      </c>
      <c r="C20" s="8">
        <v>-49.6</v>
      </c>
      <c r="D20" s="8">
        <v>34.097000000000001</v>
      </c>
      <c r="E20" s="8">
        <v>-51.8</v>
      </c>
      <c r="F20" s="8">
        <v>379.35</v>
      </c>
      <c r="G20" s="8">
        <v>-75.959999999999994</v>
      </c>
      <c r="H20" s="8">
        <v>-51.3</v>
      </c>
      <c r="I20" s="8"/>
      <c r="J20" s="8">
        <v>-3.65</v>
      </c>
      <c r="K20" s="8">
        <v>-3.64</v>
      </c>
      <c r="L20" s="8"/>
      <c r="M20" s="8">
        <v>38.72</v>
      </c>
      <c r="N20" s="8">
        <v>39.1</v>
      </c>
    </row>
    <row r="21" spans="1:21" ht="18.75" x14ac:dyDescent="0.2">
      <c r="A21" s="45" t="s">
        <v>150</v>
      </c>
      <c r="B21" s="44"/>
      <c r="C21" s="8"/>
      <c r="D21" s="8"/>
      <c r="E21" s="7"/>
      <c r="F21" s="7"/>
      <c r="G21" s="7"/>
      <c r="H21" s="7"/>
      <c r="I21" s="7"/>
      <c r="J21" s="7"/>
      <c r="K21" s="7"/>
      <c r="L21" s="7"/>
      <c r="M21" s="8"/>
      <c r="N21" s="8"/>
    </row>
    <row r="22" spans="1:21" ht="18.75" x14ac:dyDescent="0.2">
      <c r="A22" s="45" t="s">
        <v>295</v>
      </c>
      <c r="B22" s="44"/>
      <c r="C22" s="8"/>
      <c r="D22" s="8"/>
      <c r="E22" s="7"/>
      <c r="F22" s="7"/>
      <c r="G22" s="7"/>
      <c r="H22" s="7"/>
      <c r="I22" s="7"/>
      <c r="J22" s="7"/>
      <c r="K22" s="7"/>
      <c r="L22" s="7"/>
      <c r="M22" s="8"/>
      <c r="N22" s="8"/>
    </row>
    <row r="23" spans="1:21" ht="63.75" customHeight="1" x14ac:dyDescent="0.3">
      <c r="A23" s="39" t="s">
        <v>376</v>
      </c>
      <c r="B23" s="44" t="s">
        <v>151</v>
      </c>
      <c r="C23" s="9">
        <f>C26+C45+C122+C126</f>
        <v>2262.5</v>
      </c>
      <c r="D23" s="9">
        <v>2843.3</v>
      </c>
      <c r="E23" s="10">
        <f>E26+E45+E122+E126</f>
        <v>2969.7000000000003</v>
      </c>
      <c r="F23" s="10">
        <f>F26+F45+F122+F126</f>
        <v>3277.8</v>
      </c>
      <c r="G23" s="10">
        <f>G26+G45+G122+G126</f>
        <v>3362.2999999999997</v>
      </c>
      <c r="H23" s="11">
        <f>H26+H45+H122+H126</f>
        <v>3515.0000000000005</v>
      </c>
      <c r="I23" s="10">
        <f t="shared" ref="I23:L23" si="0">I26+I45+I122+I126</f>
        <v>0</v>
      </c>
      <c r="J23" s="10">
        <f>J26+J45+J122+J126</f>
        <v>3620.6</v>
      </c>
      <c r="K23" s="11">
        <f>K26+K45+K122+K126</f>
        <v>3806.7</v>
      </c>
      <c r="L23" s="10">
        <f t="shared" si="0"/>
        <v>0</v>
      </c>
      <c r="M23" s="10">
        <f>M26+M45+M122+M126</f>
        <v>3876.3</v>
      </c>
      <c r="N23" s="10">
        <f>N26+N45+N122+N126</f>
        <v>4116.8999999999996</v>
      </c>
      <c r="P23" s="37"/>
      <c r="Q23" s="29"/>
      <c r="R23" s="29"/>
      <c r="S23" s="29"/>
      <c r="T23" s="29"/>
      <c r="U23" s="29"/>
    </row>
    <row r="24" spans="1:21" ht="37.5" x14ac:dyDescent="0.2">
      <c r="A24" s="39" t="s">
        <v>152</v>
      </c>
      <c r="B24" s="44" t="s">
        <v>62</v>
      </c>
      <c r="C24" s="12">
        <f>C26/C23*C28+C45/C23*C47+C122/C23*C124+C126/C23*C128</f>
        <v>92.884537522612547</v>
      </c>
      <c r="D24" s="12">
        <f t="shared" ref="D24:N24" si="1">D26/D23*D28+D45/D23*D47+D122/D23*D124+D126/D23*D128</f>
        <v>122.13823022544224</v>
      </c>
      <c r="E24" s="12">
        <f t="shared" si="1"/>
        <v>98.769629928949058</v>
      </c>
      <c r="F24" s="12">
        <f t="shared" si="1"/>
        <v>98.128040148880359</v>
      </c>
      <c r="G24" s="12">
        <f t="shared" si="1"/>
        <v>98.231288106355777</v>
      </c>
      <c r="H24" s="12">
        <f>H26/H23*H28+H45/H23*H47+H122/H23*H124+H126/H23*H128</f>
        <v>102.59774964438121</v>
      </c>
      <c r="I24" s="12" t="e">
        <f t="shared" si="1"/>
        <v>#DIV/0!</v>
      </c>
      <c r="J24" s="12">
        <f t="shared" si="1"/>
        <v>102.99250952880737</v>
      </c>
      <c r="K24" s="12">
        <f t="shared" si="1"/>
        <v>103.87163685081568</v>
      </c>
      <c r="L24" s="12" t="e">
        <f t="shared" si="1"/>
        <v>#DIV/0!</v>
      </c>
      <c r="M24" s="12">
        <f t="shared" si="1"/>
        <v>102.25049144803033</v>
      </c>
      <c r="N24" s="12">
        <f t="shared" si="1"/>
        <v>103.67043649347812</v>
      </c>
    </row>
    <row r="25" spans="1:21" ht="18.75" x14ac:dyDescent="0.2">
      <c r="A25" s="45" t="s">
        <v>153</v>
      </c>
      <c r="B25" s="44"/>
      <c r="C25" s="7"/>
      <c r="D25" s="7"/>
      <c r="E25" s="7"/>
      <c r="F25" s="7"/>
      <c r="G25" s="7"/>
      <c r="H25" s="7"/>
      <c r="I25" s="7"/>
      <c r="J25" s="7"/>
      <c r="K25" s="7"/>
      <c r="L25" s="7"/>
      <c r="M25" s="8"/>
      <c r="N25" s="8"/>
    </row>
    <row r="26" spans="1:21" ht="75" x14ac:dyDescent="0.2">
      <c r="A26" s="39" t="s">
        <v>160</v>
      </c>
      <c r="B26" s="44" t="s">
        <v>151</v>
      </c>
      <c r="C26" s="10">
        <f t="shared" ref="C26:H26" si="2">C35+C38</f>
        <v>681.5</v>
      </c>
      <c r="D26" s="10">
        <f t="shared" si="2"/>
        <v>1127</v>
      </c>
      <c r="E26" s="10">
        <f t="shared" si="2"/>
        <v>1000.9</v>
      </c>
      <c r="F26" s="10">
        <f t="shared" si="2"/>
        <v>1160.5</v>
      </c>
      <c r="G26" s="10">
        <f t="shared" si="2"/>
        <v>1163.8</v>
      </c>
      <c r="H26" s="10">
        <f t="shared" si="2"/>
        <v>1218.9000000000001</v>
      </c>
      <c r="I26" s="9"/>
      <c r="J26" s="10">
        <f>J35+J38</f>
        <v>1252.5999999999999</v>
      </c>
      <c r="K26" s="10">
        <f>K35+K38</f>
        <v>1312.3</v>
      </c>
      <c r="L26" s="9"/>
      <c r="M26" s="10">
        <f>M35+M38</f>
        <v>1306.8000000000002</v>
      </c>
      <c r="N26" s="10">
        <f>N35+N38</f>
        <v>1369.2</v>
      </c>
    </row>
    <row r="27" spans="1:21" ht="40.5" customHeight="1" x14ac:dyDescent="0.2">
      <c r="A27" s="39" t="s">
        <v>161</v>
      </c>
      <c r="B27" s="44" t="s">
        <v>139</v>
      </c>
      <c r="C27" s="8">
        <v>105.9</v>
      </c>
      <c r="D27" s="8">
        <v>95</v>
      </c>
      <c r="E27" s="7">
        <v>107.9</v>
      </c>
      <c r="F27" s="7">
        <v>140</v>
      </c>
      <c r="G27" s="7">
        <v>105.2</v>
      </c>
      <c r="H27" s="7">
        <v>104.9</v>
      </c>
      <c r="I27" s="7"/>
      <c r="J27" s="7">
        <v>105.1</v>
      </c>
      <c r="K27" s="7">
        <v>104.9</v>
      </c>
      <c r="L27" s="7"/>
      <c r="M27" s="8">
        <v>105</v>
      </c>
      <c r="N27" s="8">
        <v>104.7</v>
      </c>
    </row>
    <row r="28" spans="1:21" ht="37.5" x14ac:dyDescent="0.2">
      <c r="A28" s="39" t="s">
        <v>162</v>
      </c>
      <c r="B28" s="44" t="s">
        <v>62</v>
      </c>
      <c r="C28" s="7">
        <f t="shared" ref="C28:H28" si="3">C35/C26*C37+C38/C26*C39</f>
        <v>102.59427286047999</v>
      </c>
      <c r="D28" s="12">
        <f t="shared" si="3"/>
        <v>143.96732919254657</v>
      </c>
      <c r="E28" s="12">
        <f t="shared" si="3"/>
        <v>81.905215306224392</v>
      </c>
      <c r="F28" s="12">
        <f t="shared" si="3"/>
        <v>101.83713916415337</v>
      </c>
      <c r="G28" s="12">
        <f t="shared" si="3"/>
        <v>96.632359511943633</v>
      </c>
      <c r="H28" s="12">
        <f t="shared" si="3"/>
        <v>100.73849372384936</v>
      </c>
      <c r="I28" s="12"/>
      <c r="J28" s="12">
        <f>J35/J26*J37+J38/J26*J39</f>
        <v>103.86423439246369</v>
      </c>
      <c r="K28" s="12">
        <f>K35/K26*K37+K38/K26*K39</f>
        <v>104.42298254972185</v>
      </c>
      <c r="L28" s="12"/>
      <c r="M28" s="12">
        <f>M35/M26*M37+M38/M26*M39</f>
        <v>100.26097337006428</v>
      </c>
      <c r="N28" s="12">
        <f>N35/N26*N37+N38/N26*N39</f>
        <v>101.05990359333917</v>
      </c>
    </row>
    <row r="29" spans="1:21" ht="56.25" x14ac:dyDescent="0.2">
      <c r="A29" s="39" t="s">
        <v>163</v>
      </c>
      <c r="B29" s="44" t="s">
        <v>151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21" ht="24" customHeight="1" x14ac:dyDescent="0.2">
      <c r="A30" s="39" t="s">
        <v>164</v>
      </c>
      <c r="B30" s="44" t="s">
        <v>139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21" ht="37.5" x14ac:dyDescent="0.2">
      <c r="A31" s="39" t="s">
        <v>165</v>
      </c>
      <c r="B31" s="44" t="s">
        <v>62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21" ht="75" x14ac:dyDescent="0.2">
      <c r="A32" s="39" t="s">
        <v>261</v>
      </c>
      <c r="B32" s="44" t="s">
        <v>151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8" ht="37.5" x14ac:dyDescent="0.2">
      <c r="A33" s="39" t="s">
        <v>262</v>
      </c>
      <c r="B33" s="44" t="s">
        <v>139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8" ht="37.5" x14ac:dyDescent="0.2">
      <c r="A34" s="39" t="s">
        <v>263</v>
      </c>
      <c r="B34" s="44" t="s">
        <v>62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8" ht="83.25" customHeight="1" x14ac:dyDescent="0.2">
      <c r="A35" s="45" t="s">
        <v>166</v>
      </c>
      <c r="B35" s="44" t="s">
        <v>151</v>
      </c>
      <c r="C35" s="9">
        <v>558</v>
      </c>
      <c r="D35" s="9">
        <v>952.6</v>
      </c>
      <c r="E35" s="9">
        <v>848.4</v>
      </c>
      <c r="F35" s="9">
        <v>945</v>
      </c>
      <c r="G35" s="10">
        <v>942.9</v>
      </c>
      <c r="H35" s="9">
        <v>990</v>
      </c>
      <c r="I35" s="9"/>
      <c r="J35" s="10">
        <v>1028.5999999999999</v>
      </c>
      <c r="K35" s="9">
        <v>1080</v>
      </c>
      <c r="L35" s="9"/>
      <c r="M35" s="10">
        <v>1072.4000000000001</v>
      </c>
      <c r="N35" s="9">
        <v>1125</v>
      </c>
    </row>
    <row r="36" spans="1:18" ht="37.5" x14ac:dyDescent="0.2">
      <c r="A36" s="39" t="s">
        <v>167</v>
      </c>
      <c r="B36" s="44" t="s">
        <v>139</v>
      </c>
      <c r="C36" s="7">
        <v>108</v>
      </c>
      <c r="D36" s="7">
        <v>113.1</v>
      </c>
      <c r="E36" s="7">
        <v>114.6</v>
      </c>
      <c r="F36" s="7">
        <v>109.4</v>
      </c>
      <c r="G36" s="7">
        <v>105</v>
      </c>
      <c r="H36" s="7">
        <v>104.7</v>
      </c>
      <c r="I36" s="7"/>
      <c r="J36" s="7">
        <v>105</v>
      </c>
      <c r="K36" s="7">
        <v>104.3</v>
      </c>
      <c r="L36" s="7"/>
      <c r="M36" s="7">
        <v>104.9</v>
      </c>
      <c r="N36" s="7">
        <v>103.8</v>
      </c>
    </row>
    <row r="37" spans="1:18" ht="37.5" x14ac:dyDescent="0.2">
      <c r="A37" s="39" t="s">
        <v>168</v>
      </c>
      <c r="B37" s="44" t="s">
        <v>62</v>
      </c>
      <c r="C37" s="12">
        <f>C35/495.8/C36*100*100</f>
        <v>104.20868629823855</v>
      </c>
      <c r="D37" s="12">
        <v>150.9</v>
      </c>
      <c r="E37" s="12">
        <v>77.7</v>
      </c>
      <c r="F37" s="12">
        <v>101.8</v>
      </c>
      <c r="G37" s="12">
        <v>95</v>
      </c>
      <c r="H37" s="12">
        <v>100.1</v>
      </c>
      <c r="I37" s="12"/>
      <c r="J37" s="12">
        <v>103.9</v>
      </c>
      <c r="K37" s="12">
        <v>104.6</v>
      </c>
      <c r="L37" s="12"/>
      <c r="M37" s="12">
        <v>99.4</v>
      </c>
      <c r="N37" s="12">
        <v>100.4</v>
      </c>
    </row>
    <row r="38" spans="1:18" ht="82.5" customHeight="1" x14ac:dyDescent="0.2">
      <c r="A38" s="45" t="s">
        <v>169</v>
      </c>
      <c r="B38" s="44" t="s">
        <v>151</v>
      </c>
      <c r="C38" s="13">
        <v>123.5</v>
      </c>
      <c r="D38" s="13">
        <v>174.4</v>
      </c>
      <c r="E38" s="9">
        <v>152.5</v>
      </c>
      <c r="F38" s="9">
        <v>215.5</v>
      </c>
      <c r="G38" s="10">
        <v>220.9</v>
      </c>
      <c r="H38" s="9">
        <v>228.9</v>
      </c>
      <c r="I38" s="9"/>
      <c r="J38" s="10">
        <v>224</v>
      </c>
      <c r="K38" s="9">
        <v>232.3</v>
      </c>
      <c r="L38" s="9"/>
      <c r="M38" s="10">
        <v>234.4</v>
      </c>
      <c r="N38" s="9">
        <v>244.2</v>
      </c>
    </row>
    <row r="39" spans="1:18" ht="37.5" x14ac:dyDescent="0.2">
      <c r="A39" s="39" t="s">
        <v>170</v>
      </c>
      <c r="B39" s="44" t="s">
        <v>139</v>
      </c>
      <c r="C39" s="8">
        <v>95.3</v>
      </c>
      <c r="D39" s="8">
        <v>106.1</v>
      </c>
      <c r="E39" s="7">
        <v>105.3</v>
      </c>
      <c r="F39" s="7">
        <v>102</v>
      </c>
      <c r="G39" s="7">
        <v>103.6</v>
      </c>
      <c r="H39" s="7">
        <v>103.5</v>
      </c>
      <c r="I39" s="7"/>
      <c r="J39" s="7">
        <v>103.7</v>
      </c>
      <c r="K39" s="7">
        <v>103.6</v>
      </c>
      <c r="L39" s="7"/>
      <c r="M39" s="7">
        <v>104.2</v>
      </c>
      <c r="N39" s="7">
        <v>104.1</v>
      </c>
    </row>
    <row r="40" spans="1:18" ht="37.5" x14ac:dyDescent="0.2">
      <c r="A40" s="39" t="s">
        <v>171</v>
      </c>
      <c r="B40" s="44" t="s">
        <v>62</v>
      </c>
      <c r="C40" s="12">
        <f>C38/131.2/C39*100*100</f>
        <v>98.773449696721528</v>
      </c>
      <c r="D40" s="12">
        <v>133.1</v>
      </c>
      <c r="E40" s="12">
        <v>83</v>
      </c>
      <c r="F40" s="12">
        <v>138.5</v>
      </c>
      <c r="G40" s="12">
        <v>99</v>
      </c>
      <c r="H40" s="12">
        <v>102.6</v>
      </c>
      <c r="I40" s="7"/>
      <c r="J40" s="12">
        <v>97.8</v>
      </c>
      <c r="K40" s="12">
        <v>98</v>
      </c>
      <c r="L40" s="7"/>
      <c r="M40" s="12">
        <v>100.4</v>
      </c>
      <c r="N40" s="12">
        <v>101</v>
      </c>
    </row>
    <row r="41" spans="1:18" ht="75" x14ac:dyDescent="0.2">
      <c r="A41" s="39" t="s">
        <v>264</v>
      </c>
      <c r="B41" s="44" t="s">
        <v>151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R41" s="28"/>
    </row>
    <row r="42" spans="1:18" ht="37.5" x14ac:dyDescent="0.2">
      <c r="A42" s="39" t="s">
        <v>265</v>
      </c>
      <c r="B42" s="44" t="s">
        <v>139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</row>
    <row r="43" spans="1:18" ht="37.5" x14ac:dyDescent="0.2">
      <c r="A43" s="39" t="s">
        <v>266</v>
      </c>
      <c r="B43" s="44" t="s">
        <v>62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</row>
    <row r="44" spans="1:18" ht="18.75" x14ac:dyDescent="0.2">
      <c r="A44" s="45" t="s">
        <v>154</v>
      </c>
      <c r="B44" s="43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8" ht="75" x14ac:dyDescent="0.2">
      <c r="A45" s="45" t="s">
        <v>172</v>
      </c>
      <c r="B45" s="43" t="s">
        <v>151</v>
      </c>
      <c r="C45" s="9">
        <v>939.2</v>
      </c>
      <c r="D45" s="9">
        <v>1049.8</v>
      </c>
      <c r="E45" s="10">
        <v>1199</v>
      </c>
      <c r="F45" s="10">
        <v>1270.9000000000001</v>
      </c>
      <c r="G45" s="10">
        <v>1297.4000000000001</v>
      </c>
      <c r="H45" s="10">
        <v>1366.2</v>
      </c>
      <c r="I45" s="9"/>
      <c r="J45" s="10">
        <v>1395.9</v>
      </c>
      <c r="K45" s="10">
        <v>1475.5</v>
      </c>
      <c r="L45" s="9"/>
      <c r="M45" s="10">
        <v>1535.5</v>
      </c>
      <c r="N45" s="14">
        <v>1623</v>
      </c>
    </row>
    <row r="46" spans="1:18" ht="37.5" x14ac:dyDescent="0.2">
      <c r="A46" s="39" t="s">
        <v>173</v>
      </c>
      <c r="B46" s="43" t="s">
        <v>139</v>
      </c>
      <c r="C46" s="7">
        <v>104.2</v>
      </c>
      <c r="D46" s="33">
        <v>103.3</v>
      </c>
      <c r="E46" s="7">
        <v>108.1</v>
      </c>
      <c r="F46" s="7">
        <v>119.9</v>
      </c>
      <c r="G46" s="8">
        <v>105.3</v>
      </c>
      <c r="H46" s="8">
        <v>105.2</v>
      </c>
      <c r="I46" s="8"/>
      <c r="J46" s="8">
        <v>105.7</v>
      </c>
      <c r="K46" s="8">
        <v>105.5</v>
      </c>
      <c r="L46" s="8"/>
      <c r="M46" s="8">
        <v>105.7</v>
      </c>
      <c r="N46" s="8">
        <v>105.5</v>
      </c>
    </row>
    <row r="47" spans="1:18" ht="37.5" x14ac:dyDescent="0.2">
      <c r="A47" s="39" t="s">
        <v>174</v>
      </c>
      <c r="B47" s="43" t="s">
        <v>62</v>
      </c>
      <c r="C47" s="12">
        <f>C45/1008/C46*100*100</f>
        <v>89.419004966029931</v>
      </c>
      <c r="D47" s="12">
        <v>108.2</v>
      </c>
      <c r="E47" s="12">
        <v>105.7</v>
      </c>
      <c r="F47" s="12">
        <v>88.4</v>
      </c>
      <c r="G47" s="12">
        <v>96.9</v>
      </c>
      <c r="H47" s="12">
        <v>102.2</v>
      </c>
      <c r="I47" s="7"/>
      <c r="J47" s="12">
        <v>101.8</v>
      </c>
      <c r="K47" s="12">
        <v>102.4</v>
      </c>
      <c r="L47" s="7"/>
      <c r="M47" s="12">
        <v>104.1</v>
      </c>
      <c r="N47" s="12">
        <v>104.3</v>
      </c>
    </row>
    <row r="48" spans="1:18" ht="75" x14ac:dyDescent="0.2">
      <c r="A48" s="39" t="s">
        <v>175</v>
      </c>
      <c r="B48" s="43" t="s">
        <v>151</v>
      </c>
      <c r="C48" s="7"/>
      <c r="D48" s="33"/>
      <c r="E48" s="7"/>
      <c r="F48" s="7"/>
      <c r="G48" s="33"/>
      <c r="H48" s="7"/>
      <c r="I48" s="7"/>
      <c r="J48" s="7"/>
      <c r="K48" s="7"/>
      <c r="L48" s="7"/>
      <c r="M48" s="8"/>
      <c r="N48" s="8"/>
    </row>
    <row r="49" spans="1:14" ht="37.5" x14ac:dyDescent="0.2">
      <c r="A49" s="39" t="s">
        <v>176</v>
      </c>
      <c r="B49" s="43" t="s">
        <v>139</v>
      </c>
      <c r="C49" s="7"/>
      <c r="D49" s="33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37.5" x14ac:dyDescent="0.2">
      <c r="A50" s="39" t="s">
        <v>177</v>
      </c>
      <c r="B50" s="43" t="s">
        <v>62</v>
      </c>
      <c r="C50" s="7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</row>
    <row r="51" spans="1:14" ht="75" x14ac:dyDescent="0.2">
      <c r="A51" s="39" t="s">
        <v>178</v>
      </c>
      <c r="B51" s="44" t="s">
        <v>151</v>
      </c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</row>
    <row r="52" spans="1:14" ht="37.5" x14ac:dyDescent="0.2">
      <c r="A52" s="39" t="s">
        <v>179</v>
      </c>
      <c r="B52" s="44" t="s">
        <v>139</v>
      </c>
      <c r="C52" s="7"/>
      <c r="D52" s="33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37.5" x14ac:dyDescent="0.2">
      <c r="A53" s="39" t="s">
        <v>180</v>
      </c>
      <c r="B53" s="44" t="s">
        <v>62</v>
      </c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</row>
    <row r="54" spans="1:14" ht="75" x14ac:dyDescent="0.2">
      <c r="A54" s="39" t="s">
        <v>181</v>
      </c>
      <c r="B54" s="44" t="s">
        <v>151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</row>
    <row r="55" spans="1:14" ht="37.5" x14ac:dyDescent="0.2">
      <c r="A55" s="39" t="s">
        <v>182</v>
      </c>
      <c r="B55" s="44" t="s">
        <v>139</v>
      </c>
      <c r="C55" s="7"/>
      <c r="D55" s="33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37.5" x14ac:dyDescent="0.2">
      <c r="A56" s="39" t="s">
        <v>183</v>
      </c>
      <c r="B56" s="44" t="s">
        <v>62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</row>
    <row r="57" spans="1:14" ht="75" x14ac:dyDescent="0.2">
      <c r="A57" s="39" t="s">
        <v>184</v>
      </c>
      <c r="B57" s="44" t="s">
        <v>151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</row>
    <row r="58" spans="1:14" ht="37.5" x14ac:dyDescent="0.2">
      <c r="A58" s="39" t="s">
        <v>185</v>
      </c>
      <c r="B58" s="44" t="s">
        <v>139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</row>
    <row r="59" spans="1:14" ht="37.5" x14ac:dyDescent="0.2">
      <c r="A59" s="39" t="s">
        <v>186</v>
      </c>
      <c r="B59" s="44" t="s">
        <v>139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</row>
    <row r="60" spans="1:14" ht="56.25" x14ac:dyDescent="0.2">
      <c r="A60" s="39" t="s">
        <v>187</v>
      </c>
      <c r="B60" s="44" t="s">
        <v>151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</row>
    <row r="61" spans="1:14" ht="37.5" x14ac:dyDescent="0.2">
      <c r="A61" s="39" t="s">
        <v>188</v>
      </c>
      <c r="B61" s="44" t="s">
        <v>139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</row>
    <row r="62" spans="1:14" ht="37.5" x14ac:dyDescent="0.2">
      <c r="A62" s="39" t="s">
        <v>189</v>
      </c>
      <c r="B62" s="44" t="s">
        <v>62</v>
      </c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</row>
    <row r="63" spans="1:14" ht="75" x14ac:dyDescent="0.2">
      <c r="A63" s="39" t="s">
        <v>190</v>
      </c>
      <c r="B63" s="43" t="s">
        <v>151</v>
      </c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</row>
    <row r="64" spans="1:14" ht="37.5" x14ac:dyDescent="0.2">
      <c r="A64" s="39" t="s">
        <v>191</v>
      </c>
      <c r="B64" s="43" t="s">
        <v>139</v>
      </c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</row>
    <row r="65" spans="1:14" ht="37.5" x14ac:dyDescent="0.2">
      <c r="A65" s="39" t="s">
        <v>192</v>
      </c>
      <c r="B65" s="43" t="s">
        <v>62</v>
      </c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</row>
    <row r="66" spans="1:14" ht="112.5" x14ac:dyDescent="0.2">
      <c r="A66" s="39" t="s">
        <v>193</v>
      </c>
      <c r="B66" s="43" t="s">
        <v>151</v>
      </c>
      <c r="C66" s="7"/>
      <c r="D66" s="33"/>
      <c r="E66" s="7"/>
      <c r="F66" s="7"/>
      <c r="G66" s="33"/>
      <c r="H66" s="7"/>
      <c r="I66" s="7"/>
      <c r="J66" s="7"/>
      <c r="K66" s="7"/>
      <c r="L66" s="7"/>
      <c r="M66" s="7"/>
      <c r="N66" s="7"/>
    </row>
    <row r="67" spans="1:14" ht="75" x14ac:dyDescent="0.2">
      <c r="A67" s="39" t="s">
        <v>194</v>
      </c>
      <c r="B67" s="43" t="s">
        <v>139</v>
      </c>
      <c r="C67" s="8"/>
      <c r="D67" s="34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75" x14ac:dyDescent="0.2">
      <c r="A68" s="39" t="s">
        <v>195</v>
      </c>
      <c r="B68" s="43" t="s">
        <v>62</v>
      </c>
      <c r="C68" s="7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</row>
    <row r="69" spans="1:14" ht="75" x14ac:dyDescent="0.2">
      <c r="A69" s="39" t="s">
        <v>196</v>
      </c>
      <c r="B69" s="43" t="s">
        <v>151</v>
      </c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</row>
    <row r="70" spans="1:14" ht="37.5" x14ac:dyDescent="0.2">
      <c r="A70" s="39" t="s">
        <v>197</v>
      </c>
      <c r="B70" s="43" t="s">
        <v>139</v>
      </c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</row>
    <row r="71" spans="1:14" ht="37.5" x14ac:dyDescent="0.2">
      <c r="A71" s="39" t="s">
        <v>198</v>
      </c>
      <c r="B71" s="43" t="s">
        <v>62</v>
      </c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</row>
    <row r="72" spans="1:14" ht="93.75" x14ac:dyDescent="0.2">
      <c r="A72" s="39" t="s">
        <v>199</v>
      </c>
      <c r="B72" s="44" t="s">
        <v>151</v>
      </c>
      <c r="C72" s="8"/>
      <c r="D72" s="34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56.25" x14ac:dyDescent="0.2">
      <c r="A73" s="39" t="s">
        <v>200</v>
      </c>
      <c r="B73" s="44" t="s">
        <v>139</v>
      </c>
      <c r="C73" s="7"/>
      <c r="D73" s="33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ht="56.25" x14ac:dyDescent="0.2">
      <c r="A74" s="39" t="s">
        <v>201</v>
      </c>
      <c r="B74" s="44" t="s">
        <v>62</v>
      </c>
      <c r="C74" s="7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</row>
    <row r="75" spans="1:14" ht="75" x14ac:dyDescent="0.2">
      <c r="A75" s="39" t="s">
        <v>202</v>
      </c>
      <c r="B75" s="43" t="s">
        <v>151</v>
      </c>
      <c r="C75" s="46"/>
      <c r="D75" s="47"/>
      <c r="E75" s="46"/>
      <c r="F75" s="46"/>
      <c r="G75" s="46"/>
      <c r="H75" s="46"/>
      <c r="I75" s="46"/>
      <c r="J75" s="46"/>
      <c r="K75" s="46"/>
      <c r="L75" s="46"/>
      <c r="M75" s="46"/>
      <c r="N75" s="46"/>
    </row>
    <row r="76" spans="1:14" ht="37.5" x14ac:dyDescent="0.2">
      <c r="A76" s="39" t="s">
        <v>203</v>
      </c>
      <c r="B76" s="43" t="s">
        <v>139</v>
      </c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</row>
    <row r="77" spans="1:14" ht="37.5" x14ac:dyDescent="0.2">
      <c r="A77" s="39" t="s">
        <v>204</v>
      </c>
      <c r="B77" s="43" t="s">
        <v>62</v>
      </c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</row>
    <row r="78" spans="1:14" ht="75" x14ac:dyDescent="0.2">
      <c r="A78" s="39" t="s">
        <v>205</v>
      </c>
      <c r="B78" s="43" t="s">
        <v>151</v>
      </c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</row>
    <row r="79" spans="1:14" ht="37.5" x14ac:dyDescent="0.2">
      <c r="A79" s="39" t="s">
        <v>206</v>
      </c>
      <c r="B79" s="43" t="s">
        <v>139</v>
      </c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</row>
    <row r="80" spans="1:14" ht="37.5" x14ac:dyDescent="0.2">
      <c r="A80" s="39" t="s">
        <v>207</v>
      </c>
      <c r="B80" s="43" t="s">
        <v>62</v>
      </c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</row>
    <row r="81" spans="1:14" ht="93.75" x14ac:dyDescent="0.2">
      <c r="A81" s="39" t="s">
        <v>208</v>
      </c>
      <c r="B81" s="44" t="s">
        <v>151</v>
      </c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</row>
    <row r="82" spans="1:14" ht="56.25" x14ac:dyDescent="0.2">
      <c r="A82" s="39" t="s">
        <v>209</v>
      </c>
      <c r="B82" s="44" t="s">
        <v>139</v>
      </c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</row>
    <row r="83" spans="1:14" ht="56.25" x14ac:dyDescent="0.2">
      <c r="A83" s="39" t="s">
        <v>210</v>
      </c>
      <c r="B83" s="44" t="s">
        <v>62</v>
      </c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</row>
    <row r="84" spans="1:14" ht="75" x14ac:dyDescent="0.2">
      <c r="A84" s="39" t="s">
        <v>211</v>
      </c>
      <c r="B84" s="43" t="s">
        <v>151</v>
      </c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</row>
    <row r="85" spans="1:14" ht="37.5" x14ac:dyDescent="0.2">
      <c r="A85" s="39" t="s">
        <v>212</v>
      </c>
      <c r="B85" s="43" t="s">
        <v>139</v>
      </c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</row>
    <row r="86" spans="1:14" ht="37.5" x14ac:dyDescent="0.2">
      <c r="A86" s="39" t="s">
        <v>213</v>
      </c>
      <c r="B86" s="43" t="s">
        <v>62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</row>
    <row r="87" spans="1:14" ht="75" x14ac:dyDescent="0.2">
      <c r="A87" s="39" t="s">
        <v>214</v>
      </c>
      <c r="B87" s="43" t="s">
        <v>151</v>
      </c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</row>
    <row r="88" spans="1:14" ht="37.5" x14ac:dyDescent="0.2">
      <c r="A88" s="39" t="s">
        <v>215</v>
      </c>
      <c r="B88" s="43" t="s">
        <v>139</v>
      </c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</row>
    <row r="89" spans="1:14" ht="37.5" x14ac:dyDescent="0.2">
      <c r="A89" s="39" t="s">
        <v>216</v>
      </c>
      <c r="B89" s="43" t="s">
        <v>62</v>
      </c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</row>
    <row r="90" spans="1:14" ht="75" x14ac:dyDescent="0.2">
      <c r="A90" s="39" t="s">
        <v>217</v>
      </c>
      <c r="B90" s="43" t="s">
        <v>151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</row>
    <row r="91" spans="1:14" ht="37.5" x14ac:dyDescent="0.2">
      <c r="A91" s="39" t="s">
        <v>218</v>
      </c>
      <c r="B91" s="43" t="s">
        <v>139</v>
      </c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</row>
    <row r="92" spans="1:14" ht="37.5" x14ac:dyDescent="0.2">
      <c r="A92" s="39" t="s">
        <v>219</v>
      </c>
      <c r="B92" s="43" t="s">
        <v>62</v>
      </c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</row>
    <row r="93" spans="1:14" ht="93.75" x14ac:dyDescent="0.2">
      <c r="A93" s="39" t="s">
        <v>220</v>
      </c>
      <c r="B93" s="44" t="s">
        <v>151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</row>
    <row r="94" spans="1:14" ht="56.25" x14ac:dyDescent="0.2">
      <c r="A94" s="39" t="s">
        <v>221</v>
      </c>
      <c r="B94" s="44" t="s">
        <v>139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</row>
    <row r="95" spans="1:14" ht="56.25" x14ac:dyDescent="0.2">
      <c r="A95" s="39" t="s">
        <v>222</v>
      </c>
      <c r="B95" s="44" t="s">
        <v>62</v>
      </c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</row>
    <row r="96" spans="1:14" ht="75" x14ac:dyDescent="0.2">
      <c r="A96" s="39" t="s">
        <v>223</v>
      </c>
      <c r="B96" s="44" t="s">
        <v>151</v>
      </c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</row>
    <row r="97" spans="1:14" ht="37.5" x14ac:dyDescent="0.2">
      <c r="A97" s="39" t="s">
        <v>224</v>
      </c>
      <c r="B97" s="44" t="s">
        <v>139</v>
      </c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</row>
    <row r="98" spans="1:14" ht="37.5" x14ac:dyDescent="0.2">
      <c r="A98" s="39" t="s">
        <v>225</v>
      </c>
      <c r="B98" s="44" t="s">
        <v>62</v>
      </c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</row>
    <row r="99" spans="1:14" ht="75" x14ac:dyDescent="0.2">
      <c r="A99" s="39" t="s">
        <v>226</v>
      </c>
      <c r="B99" s="43" t="s">
        <v>151</v>
      </c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</row>
    <row r="100" spans="1:14" ht="37.5" x14ac:dyDescent="0.2">
      <c r="A100" s="39" t="s">
        <v>227</v>
      </c>
      <c r="B100" s="43" t="s">
        <v>139</v>
      </c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</row>
    <row r="101" spans="1:14" ht="37.5" x14ac:dyDescent="0.2">
      <c r="A101" s="39" t="s">
        <v>228</v>
      </c>
      <c r="B101" s="43" t="s">
        <v>62</v>
      </c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</row>
    <row r="102" spans="1:14" ht="93.75" x14ac:dyDescent="0.2">
      <c r="A102" s="39" t="s">
        <v>229</v>
      </c>
      <c r="B102" s="43" t="s">
        <v>151</v>
      </c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</row>
    <row r="103" spans="1:14" ht="56.25" x14ac:dyDescent="0.2">
      <c r="A103" s="39" t="s">
        <v>230</v>
      </c>
      <c r="B103" s="43" t="s">
        <v>139</v>
      </c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</row>
    <row r="104" spans="1:14" ht="56.25" x14ac:dyDescent="0.2">
      <c r="A104" s="39" t="s">
        <v>231</v>
      </c>
      <c r="B104" s="43" t="s">
        <v>62</v>
      </c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</row>
    <row r="105" spans="1:14" ht="93.75" x14ac:dyDescent="0.2">
      <c r="A105" s="39" t="s">
        <v>232</v>
      </c>
      <c r="B105" s="44" t="s">
        <v>151</v>
      </c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</row>
    <row r="106" spans="1:14" ht="56.25" x14ac:dyDescent="0.2">
      <c r="A106" s="39" t="s">
        <v>233</v>
      </c>
      <c r="B106" s="44" t="s">
        <v>139</v>
      </c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</row>
    <row r="107" spans="1:14" ht="56.25" x14ac:dyDescent="0.2">
      <c r="A107" s="39" t="s">
        <v>234</v>
      </c>
      <c r="B107" s="44" t="s">
        <v>62</v>
      </c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</row>
    <row r="108" spans="1:14" ht="75" x14ac:dyDescent="0.2">
      <c r="A108" s="39" t="s">
        <v>235</v>
      </c>
      <c r="B108" s="44" t="s">
        <v>151</v>
      </c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</row>
    <row r="109" spans="1:14" ht="37.5" x14ac:dyDescent="0.2">
      <c r="A109" s="39" t="s">
        <v>236</v>
      </c>
      <c r="B109" s="44" t="s">
        <v>139</v>
      </c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</row>
    <row r="110" spans="1:14" ht="37.5" x14ac:dyDescent="0.2">
      <c r="A110" s="39" t="s">
        <v>237</v>
      </c>
      <c r="B110" s="44" t="s">
        <v>62</v>
      </c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</row>
    <row r="111" spans="1:14" ht="56.25" x14ac:dyDescent="0.2">
      <c r="A111" s="39" t="s">
        <v>238</v>
      </c>
      <c r="B111" s="44" t="s">
        <v>151</v>
      </c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</row>
    <row r="112" spans="1:14" ht="37.5" x14ac:dyDescent="0.2">
      <c r="A112" s="39" t="s">
        <v>239</v>
      </c>
      <c r="B112" s="44" t="s">
        <v>139</v>
      </c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</row>
    <row r="113" spans="1:21" ht="37.5" x14ac:dyDescent="0.2">
      <c r="A113" s="39" t="s">
        <v>240</v>
      </c>
      <c r="B113" s="44" t="s">
        <v>62</v>
      </c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</row>
    <row r="114" spans="1:21" ht="75" x14ac:dyDescent="0.2">
      <c r="A114" s="39" t="s">
        <v>241</v>
      </c>
      <c r="B114" s="44" t="s">
        <v>151</v>
      </c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</row>
    <row r="115" spans="1:21" ht="37.5" x14ac:dyDescent="0.2">
      <c r="A115" s="39" t="s">
        <v>242</v>
      </c>
      <c r="B115" s="44" t="s">
        <v>139</v>
      </c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</row>
    <row r="116" spans="1:21" ht="37.5" x14ac:dyDescent="0.2">
      <c r="A116" s="39" t="s">
        <v>243</v>
      </c>
      <c r="B116" s="44" t="s">
        <v>62</v>
      </c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</row>
    <row r="117" spans="1:21" ht="75" x14ac:dyDescent="0.2">
      <c r="A117" s="39" t="s">
        <v>244</v>
      </c>
      <c r="B117" s="44" t="s">
        <v>151</v>
      </c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</row>
    <row r="118" spans="1:21" ht="37.5" x14ac:dyDescent="0.2">
      <c r="A118" s="39" t="s">
        <v>245</v>
      </c>
      <c r="B118" s="44" t="s">
        <v>122</v>
      </c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</row>
    <row r="119" spans="1:21" ht="37.5" x14ac:dyDescent="0.2">
      <c r="A119" s="39" t="s">
        <v>246</v>
      </c>
      <c r="B119" s="44" t="s">
        <v>139</v>
      </c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</row>
    <row r="120" spans="1:21" ht="37.5" x14ac:dyDescent="0.2">
      <c r="A120" s="39" t="s">
        <v>247</v>
      </c>
      <c r="B120" s="44" t="s">
        <v>62</v>
      </c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</row>
    <row r="121" spans="1:21" ht="37.5" x14ac:dyDescent="0.2">
      <c r="A121" s="45" t="s">
        <v>248</v>
      </c>
      <c r="B121" s="43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21" ht="100.5" customHeight="1" x14ac:dyDescent="0.2">
      <c r="A122" s="45" t="s">
        <v>258</v>
      </c>
      <c r="B122" s="43" t="s">
        <v>151</v>
      </c>
      <c r="C122" s="9">
        <v>323.60000000000002</v>
      </c>
      <c r="D122" s="14">
        <v>424.7</v>
      </c>
      <c r="E122" s="9">
        <v>493.5</v>
      </c>
      <c r="F122" s="9">
        <v>543.5</v>
      </c>
      <c r="G122" s="10">
        <v>581</v>
      </c>
      <c r="H122" s="10">
        <v>608.9</v>
      </c>
      <c r="I122" s="10"/>
      <c r="J122" s="10">
        <v>633.20000000000005</v>
      </c>
      <c r="K122" s="10">
        <v>675.7</v>
      </c>
      <c r="L122" s="10"/>
      <c r="M122" s="10">
        <v>670.9</v>
      </c>
      <c r="N122" s="10">
        <v>754.2</v>
      </c>
    </row>
    <row r="123" spans="1:21" ht="56.25" x14ac:dyDescent="0.2">
      <c r="A123" s="39" t="s">
        <v>259</v>
      </c>
      <c r="B123" s="43" t="s">
        <v>139</v>
      </c>
      <c r="C123" s="7">
        <v>105.7</v>
      </c>
      <c r="D123" s="33">
        <v>103.9</v>
      </c>
      <c r="E123" s="7">
        <v>106.2</v>
      </c>
      <c r="F123" s="7">
        <v>102.1</v>
      </c>
      <c r="G123" s="7">
        <v>104.8</v>
      </c>
      <c r="H123" s="7">
        <v>104.7</v>
      </c>
      <c r="I123" s="7"/>
      <c r="J123" s="7">
        <v>104.8</v>
      </c>
      <c r="K123" s="7">
        <v>104.7</v>
      </c>
      <c r="L123" s="7"/>
      <c r="M123" s="7">
        <v>104.9</v>
      </c>
      <c r="N123" s="7">
        <v>104.8</v>
      </c>
    </row>
    <row r="124" spans="1:21" ht="56.25" x14ac:dyDescent="0.2">
      <c r="A124" s="39" t="s">
        <v>260</v>
      </c>
      <c r="B124" s="43" t="s">
        <v>62</v>
      </c>
      <c r="C124" s="12">
        <f>C122/355.7/C123*100*100</f>
        <v>86.069575389208168</v>
      </c>
      <c r="D124" s="15">
        <v>126.3</v>
      </c>
      <c r="E124" s="15">
        <v>109.4</v>
      </c>
      <c r="F124" s="15">
        <v>107.9</v>
      </c>
      <c r="G124" s="15">
        <v>102</v>
      </c>
      <c r="H124" s="15">
        <v>107</v>
      </c>
      <c r="I124" s="15"/>
      <c r="J124" s="15">
        <v>104</v>
      </c>
      <c r="K124" s="15">
        <v>106</v>
      </c>
      <c r="L124" s="15"/>
      <c r="M124" s="15">
        <v>101</v>
      </c>
      <c r="N124" s="15">
        <v>106.5</v>
      </c>
    </row>
    <row r="125" spans="1:21" ht="56.25" x14ac:dyDescent="0.2">
      <c r="A125" s="45" t="s">
        <v>252</v>
      </c>
      <c r="B125" s="43"/>
      <c r="C125" s="46"/>
      <c r="D125" s="48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21" ht="119.25" customHeight="1" x14ac:dyDescent="0.2">
      <c r="A126" s="45" t="s">
        <v>249</v>
      </c>
      <c r="B126" s="43" t="s">
        <v>151</v>
      </c>
      <c r="C126" s="49">
        <v>318.2</v>
      </c>
      <c r="D126" s="50">
        <v>241.8</v>
      </c>
      <c r="E126" s="50">
        <v>276.3</v>
      </c>
      <c r="F126" s="50">
        <v>302.89999999999998</v>
      </c>
      <c r="G126" s="10">
        <v>320.10000000000002</v>
      </c>
      <c r="H126" s="10">
        <v>321</v>
      </c>
      <c r="I126" s="10"/>
      <c r="J126" s="10">
        <v>338.9</v>
      </c>
      <c r="K126" s="10">
        <v>343.2</v>
      </c>
      <c r="L126" s="10"/>
      <c r="M126" s="10">
        <v>363.1</v>
      </c>
      <c r="N126" s="10">
        <v>370.5</v>
      </c>
      <c r="R126" s="78"/>
      <c r="S126" s="78"/>
      <c r="T126" s="78"/>
      <c r="U126" s="78"/>
    </row>
    <row r="127" spans="1:21" ht="75" x14ac:dyDescent="0.2">
      <c r="A127" s="39" t="s">
        <v>250</v>
      </c>
      <c r="B127" s="43" t="s">
        <v>139</v>
      </c>
      <c r="C127" s="46">
        <v>102.1</v>
      </c>
      <c r="D127" s="47">
        <v>103.2</v>
      </c>
      <c r="E127" s="7">
        <v>103.1</v>
      </c>
      <c r="F127" s="7">
        <v>102.3</v>
      </c>
      <c r="G127" s="7">
        <v>103</v>
      </c>
      <c r="H127" s="7">
        <v>102.9</v>
      </c>
      <c r="I127" s="7"/>
      <c r="J127" s="7">
        <v>103</v>
      </c>
      <c r="K127" s="7">
        <v>102.9</v>
      </c>
      <c r="L127" s="7"/>
      <c r="M127" s="7">
        <v>103.1</v>
      </c>
      <c r="N127" s="7">
        <v>103</v>
      </c>
    </row>
    <row r="128" spans="1:21" ht="75" x14ac:dyDescent="0.2">
      <c r="A128" s="39" t="s">
        <v>251</v>
      </c>
      <c r="B128" s="43" t="s">
        <v>62</v>
      </c>
      <c r="C128" s="46">
        <f>C126/349.2/C127*10000</f>
        <v>89.248350504244755</v>
      </c>
      <c r="D128" s="51">
        <v>73.599999999999994</v>
      </c>
      <c r="E128" s="51">
        <v>110.8</v>
      </c>
      <c r="F128" s="51">
        <v>107.2</v>
      </c>
      <c r="G128" s="47">
        <v>102.6</v>
      </c>
      <c r="H128" s="47">
        <v>103</v>
      </c>
      <c r="I128" s="47"/>
      <c r="J128" s="47">
        <v>102.8</v>
      </c>
      <c r="K128" s="47">
        <v>103.9</v>
      </c>
      <c r="L128" s="47"/>
      <c r="M128" s="47">
        <v>103.9</v>
      </c>
      <c r="N128" s="47">
        <v>104.8</v>
      </c>
    </row>
    <row r="129" spans="1:14" ht="18.75" x14ac:dyDescent="0.2">
      <c r="A129" s="45" t="s">
        <v>296</v>
      </c>
      <c r="B129" s="43"/>
      <c r="C129" s="7"/>
      <c r="D129" s="52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 ht="18.75" x14ac:dyDescent="0.2">
      <c r="A130" s="53" t="s">
        <v>7</v>
      </c>
      <c r="B130" s="21" t="s">
        <v>8</v>
      </c>
      <c r="C130" s="9">
        <v>1884.4</v>
      </c>
      <c r="D130" s="14">
        <v>1919.9</v>
      </c>
      <c r="E130" s="14">
        <f>E134+E137</f>
        <v>1916.9</v>
      </c>
      <c r="F130" s="14">
        <f>F134+F137</f>
        <v>1924.5</v>
      </c>
      <c r="G130" s="16">
        <f>G134+G137</f>
        <v>1892.9</v>
      </c>
      <c r="H130" s="16">
        <f>H134+H137</f>
        <v>1927.6999999999998</v>
      </c>
      <c r="I130" s="16"/>
      <c r="J130" s="16">
        <f>J134+J137</f>
        <v>1906.6999999999998</v>
      </c>
      <c r="K130" s="16">
        <f>K134+K137</f>
        <v>1936.1999999999998</v>
      </c>
      <c r="L130" s="16"/>
      <c r="M130" s="16">
        <f>M134+M137</f>
        <v>1937.6999999999998</v>
      </c>
      <c r="N130" s="16">
        <f>N134+N137</f>
        <v>1952.1999999999998</v>
      </c>
    </row>
    <row r="131" spans="1:14" ht="37.5" x14ac:dyDescent="0.2">
      <c r="A131" s="39" t="s">
        <v>9</v>
      </c>
      <c r="B131" s="43" t="s">
        <v>62</v>
      </c>
      <c r="C131" s="8">
        <f t="shared" ref="C131" si="4">C134/C130*C135+C137/C130*C138</f>
        <v>92.899130720792925</v>
      </c>
      <c r="D131" s="8">
        <f>D134/D130*D135+D137/D130*D138</f>
        <v>97.032460023959587</v>
      </c>
      <c r="E131" s="8">
        <f t="shared" ref="E131" si="5">E134/E130*E135+E137/E130*E138</f>
        <v>96.325525066513649</v>
      </c>
      <c r="F131" s="8">
        <f t="shared" ref="F131:N131" si="6">F134/F130*F135+F137/F130*F138</f>
        <v>91.547459080280589</v>
      </c>
      <c r="G131" s="8">
        <f>G134/G130*G135+G137/G130*G138</f>
        <v>93.396425062074059</v>
      </c>
      <c r="H131" s="8">
        <f t="shared" si="6"/>
        <v>95.262751984229908</v>
      </c>
      <c r="I131" s="8" t="e">
        <f t="shared" si="6"/>
        <v>#DIV/0!</v>
      </c>
      <c r="J131" s="8">
        <v>96.53</v>
      </c>
      <c r="K131" s="8">
        <f t="shared" si="6"/>
        <v>96.375330544365255</v>
      </c>
      <c r="L131" s="8" t="e">
        <f t="shared" si="6"/>
        <v>#DIV/0!</v>
      </c>
      <c r="M131" s="8">
        <f t="shared" si="6"/>
        <v>97.107849512308405</v>
      </c>
      <c r="N131" s="8">
        <f t="shared" si="6"/>
        <v>96.495470750947675</v>
      </c>
    </row>
    <row r="132" spans="1:14" ht="37.5" x14ac:dyDescent="0.2">
      <c r="A132" s="39" t="s">
        <v>10</v>
      </c>
      <c r="B132" s="43" t="s">
        <v>139</v>
      </c>
      <c r="C132" s="8">
        <v>103.7</v>
      </c>
      <c r="D132" s="34">
        <v>105</v>
      </c>
      <c r="E132" s="7">
        <v>103.6</v>
      </c>
      <c r="F132" s="7">
        <v>109.8</v>
      </c>
      <c r="G132" s="7">
        <v>105.4</v>
      </c>
      <c r="H132" s="7">
        <v>105.2</v>
      </c>
      <c r="I132" s="7"/>
      <c r="J132" s="7">
        <v>104.4</v>
      </c>
      <c r="K132" s="7">
        <v>104.3</v>
      </c>
      <c r="L132" s="7"/>
      <c r="M132" s="7">
        <v>104.7</v>
      </c>
      <c r="N132" s="7">
        <v>104.5</v>
      </c>
    </row>
    <row r="133" spans="1:14" ht="37.5" x14ac:dyDescent="0.2">
      <c r="A133" s="39" t="s">
        <v>11</v>
      </c>
      <c r="B133" s="43"/>
      <c r="C133" s="8"/>
      <c r="D133" s="54"/>
      <c r="E133" s="7"/>
      <c r="F133" s="7"/>
      <c r="G133" s="7"/>
      <c r="H133" s="7"/>
      <c r="I133" s="7"/>
      <c r="J133" s="7"/>
      <c r="K133" s="7"/>
      <c r="L133" s="7"/>
      <c r="M133" s="7"/>
      <c r="N133" s="8"/>
    </row>
    <row r="134" spans="1:14" ht="18.75" x14ac:dyDescent="0.2">
      <c r="A134" s="45" t="s">
        <v>12</v>
      </c>
      <c r="B134" s="43" t="s">
        <v>13</v>
      </c>
      <c r="C134" s="13">
        <v>583.70000000000005</v>
      </c>
      <c r="D134" s="55">
        <v>596.1</v>
      </c>
      <c r="E134" s="9">
        <v>605.1</v>
      </c>
      <c r="F134" s="9">
        <v>609.5</v>
      </c>
      <c r="G134" s="10">
        <v>597.6</v>
      </c>
      <c r="H134" s="10">
        <v>610.6</v>
      </c>
      <c r="I134" s="9"/>
      <c r="J134" s="10">
        <v>601.1</v>
      </c>
      <c r="K134" s="10">
        <v>614.9</v>
      </c>
      <c r="L134" s="10"/>
      <c r="M134" s="10">
        <v>612.1</v>
      </c>
      <c r="N134" s="10">
        <v>621.1</v>
      </c>
    </row>
    <row r="135" spans="1:14" ht="37.5" x14ac:dyDescent="0.2">
      <c r="A135" s="39" t="s">
        <v>14</v>
      </c>
      <c r="B135" s="43" t="s">
        <v>62</v>
      </c>
      <c r="C135" s="8">
        <f>C134/459.8/C136*10000</f>
        <v>122.41706699864895</v>
      </c>
      <c r="D135" s="8">
        <v>97.26</v>
      </c>
      <c r="E135" s="8">
        <v>97.79</v>
      </c>
      <c r="F135" s="8">
        <v>90.83</v>
      </c>
      <c r="G135" s="8">
        <v>92.5</v>
      </c>
      <c r="H135" s="8">
        <v>94.6</v>
      </c>
      <c r="I135" s="8"/>
      <c r="J135" s="8">
        <v>95.7</v>
      </c>
      <c r="K135" s="8">
        <v>96</v>
      </c>
      <c r="L135" s="8"/>
      <c r="M135" s="8">
        <v>96.8</v>
      </c>
      <c r="N135" s="8">
        <v>96.1</v>
      </c>
    </row>
    <row r="136" spans="1:14" ht="18.75" x14ac:dyDescent="0.2">
      <c r="A136" s="39" t="s">
        <v>15</v>
      </c>
      <c r="B136" s="43" t="s">
        <v>139</v>
      </c>
      <c r="C136" s="8">
        <v>103.7</v>
      </c>
      <c r="D136" s="34">
        <v>105</v>
      </c>
      <c r="E136" s="7">
        <v>103.8</v>
      </c>
      <c r="F136" s="7">
        <v>110.9</v>
      </c>
      <c r="G136" s="7">
        <v>106</v>
      </c>
      <c r="H136" s="7">
        <v>105.9</v>
      </c>
      <c r="I136" s="7"/>
      <c r="J136" s="7">
        <v>105.1</v>
      </c>
      <c r="K136" s="7">
        <v>104.9</v>
      </c>
      <c r="L136" s="7"/>
      <c r="M136" s="7">
        <v>105.2</v>
      </c>
      <c r="N136" s="7">
        <v>105.1</v>
      </c>
    </row>
    <row r="137" spans="1:14" ht="18.75" x14ac:dyDescent="0.2">
      <c r="A137" s="45" t="s">
        <v>16</v>
      </c>
      <c r="B137" s="43" t="s">
        <v>13</v>
      </c>
      <c r="C137" s="13">
        <v>1300.7</v>
      </c>
      <c r="D137" s="55">
        <v>1323.8</v>
      </c>
      <c r="E137" s="9">
        <v>1311.8</v>
      </c>
      <c r="F137" s="9">
        <v>1315</v>
      </c>
      <c r="G137" s="9">
        <v>1295.3</v>
      </c>
      <c r="H137" s="9">
        <v>1317.1</v>
      </c>
      <c r="I137" s="9"/>
      <c r="J137" s="9">
        <v>1305.5999999999999</v>
      </c>
      <c r="K137" s="9">
        <v>1321.3</v>
      </c>
      <c r="L137" s="9"/>
      <c r="M137" s="9">
        <v>1325.6</v>
      </c>
      <c r="N137" s="9">
        <v>1331.1</v>
      </c>
    </row>
    <row r="138" spans="1:14" ht="37.5" x14ac:dyDescent="0.2">
      <c r="A138" s="39" t="s">
        <v>17</v>
      </c>
      <c r="B138" s="43" t="s">
        <v>62</v>
      </c>
      <c r="C138" s="8">
        <f>C137/1574.7/C139*10000</f>
        <v>79.652710020105161</v>
      </c>
      <c r="D138" s="8">
        <v>96.93</v>
      </c>
      <c r="E138" s="8">
        <v>95.65</v>
      </c>
      <c r="F138" s="8">
        <v>91.88</v>
      </c>
      <c r="G138" s="8">
        <v>93.81</v>
      </c>
      <c r="H138" s="8">
        <v>95.57</v>
      </c>
      <c r="I138" s="8"/>
      <c r="J138" s="8">
        <v>96.92</v>
      </c>
      <c r="K138" s="8">
        <v>96.55</v>
      </c>
      <c r="L138" s="8"/>
      <c r="M138" s="8">
        <v>97.25</v>
      </c>
      <c r="N138" s="8">
        <v>96.68</v>
      </c>
    </row>
    <row r="139" spans="1:14" ht="18.75" x14ac:dyDescent="0.2">
      <c r="A139" s="39" t="s">
        <v>18</v>
      </c>
      <c r="B139" s="43" t="s">
        <v>139</v>
      </c>
      <c r="C139" s="8">
        <v>103.7</v>
      </c>
      <c r="D139" s="34">
        <v>105</v>
      </c>
      <c r="E139" s="7">
        <v>103.6</v>
      </c>
      <c r="F139" s="7">
        <v>109.1</v>
      </c>
      <c r="G139" s="7">
        <v>105</v>
      </c>
      <c r="H139" s="7">
        <v>104.8</v>
      </c>
      <c r="I139" s="7"/>
      <c r="J139" s="7">
        <v>104</v>
      </c>
      <c r="K139" s="7">
        <v>103.9</v>
      </c>
      <c r="L139" s="7"/>
      <c r="M139" s="7">
        <v>104.4</v>
      </c>
      <c r="N139" s="7">
        <v>104.2</v>
      </c>
    </row>
    <row r="140" spans="1:14" ht="37.5" x14ac:dyDescent="0.2">
      <c r="A140" s="45" t="s">
        <v>310</v>
      </c>
      <c r="B140" s="43"/>
      <c r="C140" s="7"/>
      <c r="D140" s="52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 ht="18.75" x14ac:dyDescent="0.2">
      <c r="A141" s="39" t="s">
        <v>276</v>
      </c>
      <c r="B141" s="43" t="s">
        <v>21</v>
      </c>
      <c r="C141" s="7">
        <v>1.72</v>
      </c>
      <c r="D141" s="33">
        <v>2.08</v>
      </c>
      <c r="E141" s="7">
        <v>3.66</v>
      </c>
      <c r="F141" s="7">
        <v>3.68</v>
      </c>
      <c r="G141" s="7">
        <v>3.2</v>
      </c>
      <c r="H141" s="7">
        <v>3.69</v>
      </c>
      <c r="I141" s="7"/>
      <c r="J141" s="7">
        <v>3.3</v>
      </c>
      <c r="K141" s="7">
        <v>3.7</v>
      </c>
      <c r="L141" s="7"/>
      <c r="M141" s="7">
        <v>3.4</v>
      </c>
      <c r="N141" s="7">
        <v>3.71</v>
      </c>
    </row>
    <row r="142" spans="1:14" ht="18.75" x14ac:dyDescent="0.2">
      <c r="A142" s="39" t="s">
        <v>293</v>
      </c>
      <c r="B142" s="43" t="s">
        <v>21</v>
      </c>
      <c r="C142" s="7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</row>
    <row r="143" spans="1:14" ht="18.75" x14ac:dyDescent="0.2">
      <c r="A143" s="39" t="s">
        <v>277</v>
      </c>
      <c r="B143" s="43" t="s">
        <v>21</v>
      </c>
      <c r="C143" s="7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</row>
    <row r="144" spans="1:14" ht="18.75" x14ac:dyDescent="0.2">
      <c r="A144" s="39" t="s">
        <v>268</v>
      </c>
      <c r="B144" s="43" t="s">
        <v>21</v>
      </c>
      <c r="C144" s="7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</row>
    <row r="145" spans="1:14" ht="18.75" x14ac:dyDescent="0.2">
      <c r="A145" s="39" t="s">
        <v>267</v>
      </c>
      <c r="B145" s="43" t="s">
        <v>21</v>
      </c>
      <c r="C145" s="7">
        <v>12.2</v>
      </c>
      <c r="D145" s="33">
        <v>11.42</v>
      </c>
      <c r="E145" s="7">
        <v>10.43</v>
      </c>
      <c r="F145" s="7">
        <v>10.45</v>
      </c>
      <c r="G145" s="7">
        <v>10.199999999999999</v>
      </c>
      <c r="H145" s="7">
        <v>10.5</v>
      </c>
      <c r="I145" s="7"/>
      <c r="J145" s="7">
        <v>10.3</v>
      </c>
      <c r="K145" s="7">
        <v>10.7</v>
      </c>
      <c r="L145" s="7"/>
      <c r="M145" s="7">
        <v>10.5</v>
      </c>
      <c r="N145" s="7">
        <v>10.8</v>
      </c>
    </row>
    <row r="146" spans="1:14" ht="18.75" x14ac:dyDescent="0.2">
      <c r="A146" s="39" t="s">
        <v>294</v>
      </c>
      <c r="B146" s="43" t="s">
        <v>21</v>
      </c>
      <c r="C146" s="7">
        <v>10.7</v>
      </c>
      <c r="D146" s="33">
        <v>10</v>
      </c>
      <c r="E146" s="7">
        <v>10.72</v>
      </c>
      <c r="F146" s="7">
        <v>10.75</v>
      </c>
      <c r="G146" s="7">
        <v>10.8</v>
      </c>
      <c r="H146" s="7">
        <v>10.9</v>
      </c>
      <c r="I146" s="7"/>
      <c r="J146" s="7">
        <v>10.8</v>
      </c>
      <c r="K146" s="7">
        <v>11</v>
      </c>
      <c r="L146" s="7"/>
      <c r="M146" s="7">
        <v>10.9</v>
      </c>
      <c r="N146" s="7">
        <v>11.2</v>
      </c>
    </row>
    <row r="147" spans="1:14" ht="18.75" x14ac:dyDescent="0.2">
      <c r="A147" s="39" t="s">
        <v>22</v>
      </c>
      <c r="B147" s="43" t="s">
        <v>21</v>
      </c>
      <c r="C147" s="7">
        <v>5.4</v>
      </c>
      <c r="D147" s="33">
        <v>5.6</v>
      </c>
      <c r="E147" s="7">
        <v>5.4</v>
      </c>
      <c r="F147" s="7">
        <v>5.5</v>
      </c>
      <c r="G147" s="7">
        <v>5.4</v>
      </c>
      <c r="H147" s="7">
        <v>5.6</v>
      </c>
      <c r="I147" s="7"/>
      <c r="J147" s="7">
        <v>5.5</v>
      </c>
      <c r="K147" s="7">
        <v>5.7</v>
      </c>
      <c r="L147" s="7"/>
      <c r="M147" s="7">
        <v>5.6</v>
      </c>
      <c r="N147" s="7">
        <v>5.8</v>
      </c>
    </row>
    <row r="148" spans="1:14" ht="18.75" x14ac:dyDescent="0.2">
      <c r="A148" s="39" t="s">
        <v>23</v>
      </c>
      <c r="B148" s="43" t="s">
        <v>21</v>
      </c>
      <c r="C148" s="7">
        <v>12.3</v>
      </c>
      <c r="D148" s="33">
        <v>11.5</v>
      </c>
      <c r="E148" s="7">
        <v>10.55</v>
      </c>
      <c r="F148" s="7">
        <v>10.6</v>
      </c>
      <c r="G148" s="7">
        <v>10.4</v>
      </c>
      <c r="H148" s="7">
        <v>10.7</v>
      </c>
      <c r="I148" s="7"/>
      <c r="J148" s="7">
        <v>10.6</v>
      </c>
      <c r="K148" s="7">
        <v>10.8</v>
      </c>
      <c r="L148" s="7"/>
      <c r="M148" s="7">
        <v>10.7</v>
      </c>
      <c r="N148" s="7">
        <v>10.9</v>
      </c>
    </row>
    <row r="149" spans="1:14" ht="18.75" x14ac:dyDescent="0.2">
      <c r="A149" s="39" t="s">
        <v>24</v>
      </c>
      <c r="B149" s="43" t="s">
        <v>25</v>
      </c>
      <c r="C149" s="7">
        <v>69.400000000000006</v>
      </c>
      <c r="D149" s="33">
        <v>68.3</v>
      </c>
      <c r="E149" s="7">
        <v>67.599999999999994</v>
      </c>
      <c r="F149" s="7">
        <v>67.5</v>
      </c>
      <c r="G149" s="7">
        <v>67.45</v>
      </c>
      <c r="H149" s="7">
        <v>67.599999999999994</v>
      </c>
      <c r="I149" s="7"/>
      <c r="J149" s="7">
        <v>67.5</v>
      </c>
      <c r="K149" s="7">
        <v>67.7</v>
      </c>
      <c r="L149" s="7"/>
      <c r="M149" s="7">
        <v>67.599999999999994</v>
      </c>
      <c r="N149" s="7">
        <v>67.8</v>
      </c>
    </row>
    <row r="150" spans="1:14" ht="18.75" x14ac:dyDescent="0.2">
      <c r="A150" s="39" t="s">
        <v>269</v>
      </c>
      <c r="B150" s="43" t="s">
        <v>26</v>
      </c>
      <c r="C150" s="46"/>
      <c r="D150" s="47"/>
      <c r="E150" s="46"/>
      <c r="F150" s="46"/>
      <c r="G150" s="46"/>
      <c r="H150" s="46"/>
      <c r="I150" s="46"/>
      <c r="J150" s="46"/>
      <c r="K150" s="46"/>
      <c r="L150" s="46"/>
      <c r="M150" s="46"/>
      <c r="N150" s="46"/>
    </row>
    <row r="151" spans="1:14" ht="18.75" x14ac:dyDescent="0.2">
      <c r="A151" s="39" t="s">
        <v>27</v>
      </c>
      <c r="B151" s="43" t="s">
        <v>28</v>
      </c>
      <c r="C151" s="43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</row>
    <row r="152" spans="1:14" ht="18.75" x14ac:dyDescent="0.2">
      <c r="A152" s="39" t="s">
        <v>288</v>
      </c>
      <c r="B152" s="43" t="s">
        <v>21</v>
      </c>
      <c r="C152" s="43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</row>
    <row r="153" spans="1:14" ht="18.75" x14ac:dyDescent="0.2">
      <c r="A153" s="39" t="s">
        <v>29</v>
      </c>
      <c r="B153" s="43" t="s">
        <v>30</v>
      </c>
      <c r="C153" s="43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</row>
    <row r="154" spans="1:14" ht="93.75" x14ac:dyDescent="0.2">
      <c r="A154" s="39" t="s">
        <v>270</v>
      </c>
      <c r="B154" s="43" t="s">
        <v>21</v>
      </c>
      <c r="C154" s="43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</row>
    <row r="155" spans="1:14" ht="18.75" x14ac:dyDescent="0.2">
      <c r="A155" s="39" t="s">
        <v>31</v>
      </c>
      <c r="B155" s="43" t="s">
        <v>21</v>
      </c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</row>
    <row r="156" spans="1:14" ht="56.25" x14ac:dyDescent="0.2">
      <c r="A156" s="39" t="s">
        <v>271</v>
      </c>
      <c r="B156" s="43" t="s">
        <v>21</v>
      </c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</row>
    <row r="157" spans="1:14" ht="37.5" x14ac:dyDescent="0.2">
      <c r="A157" s="39" t="s">
        <v>272</v>
      </c>
      <c r="B157" s="43" t="s">
        <v>21</v>
      </c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</row>
    <row r="158" spans="1:14" ht="37.5" x14ac:dyDescent="0.2">
      <c r="A158" s="39" t="s">
        <v>273</v>
      </c>
      <c r="B158" s="43" t="s">
        <v>21</v>
      </c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</row>
    <row r="159" spans="1:14" ht="37.5" x14ac:dyDescent="0.2">
      <c r="A159" s="39" t="s">
        <v>278</v>
      </c>
      <c r="B159" s="43" t="s">
        <v>21</v>
      </c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</row>
    <row r="160" spans="1:14" ht="37.5" x14ac:dyDescent="0.2">
      <c r="A160" s="56" t="s">
        <v>274</v>
      </c>
      <c r="B160" s="57" t="s">
        <v>32</v>
      </c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</row>
    <row r="161" spans="1:14" ht="18.75" x14ac:dyDescent="0.2">
      <c r="A161" s="39" t="s">
        <v>33</v>
      </c>
      <c r="B161" s="43" t="s">
        <v>32</v>
      </c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</row>
    <row r="162" spans="1:14" ht="18.75" x14ac:dyDescent="0.2">
      <c r="A162" s="39" t="s">
        <v>275</v>
      </c>
      <c r="B162" s="43" t="s">
        <v>32</v>
      </c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</row>
    <row r="163" spans="1:14" ht="37.5" x14ac:dyDescent="0.2">
      <c r="A163" s="39" t="s">
        <v>280</v>
      </c>
      <c r="B163" s="43" t="s">
        <v>32</v>
      </c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</row>
    <row r="164" spans="1:14" ht="18.75" x14ac:dyDescent="0.2">
      <c r="A164" s="39" t="s">
        <v>281</v>
      </c>
      <c r="B164" s="43" t="s">
        <v>32</v>
      </c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</row>
    <row r="165" spans="1:14" ht="37.5" x14ac:dyDescent="0.2">
      <c r="A165" s="39" t="s">
        <v>279</v>
      </c>
      <c r="B165" s="43" t="s">
        <v>32</v>
      </c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</row>
    <row r="166" spans="1:14" ht="56.25" x14ac:dyDescent="0.2">
      <c r="A166" s="39" t="s">
        <v>287</v>
      </c>
      <c r="B166" s="43" t="s">
        <v>32</v>
      </c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</row>
    <row r="167" spans="1:14" ht="18.75" x14ac:dyDescent="0.2">
      <c r="A167" s="39" t="s">
        <v>282</v>
      </c>
      <c r="B167" s="43" t="s">
        <v>34</v>
      </c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</row>
    <row r="168" spans="1:14" ht="18.75" x14ac:dyDescent="0.2">
      <c r="A168" s="39" t="s">
        <v>283</v>
      </c>
      <c r="B168" s="43" t="s">
        <v>25</v>
      </c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</row>
    <row r="169" spans="1:14" ht="18.75" x14ac:dyDescent="0.2">
      <c r="A169" s="39" t="s">
        <v>35</v>
      </c>
      <c r="B169" s="43" t="s">
        <v>36</v>
      </c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</row>
    <row r="170" spans="1:14" ht="75.599999999999994" customHeight="1" x14ac:dyDescent="0.2">
      <c r="A170" s="58" t="s">
        <v>292</v>
      </c>
      <c r="B170" s="43" t="s">
        <v>26</v>
      </c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</row>
    <row r="171" spans="1:14" ht="18.75" x14ac:dyDescent="0.2">
      <c r="A171" s="39" t="s">
        <v>37</v>
      </c>
      <c r="B171" s="43" t="s">
        <v>21</v>
      </c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</row>
    <row r="172" spans="1:14" ht="18.75" x14ac:dyDescent="0.2">
      <c r="A172" s="39" t="s">
        <v>38</v>
      </c>
      <c r="B172" s="43" t="s">
        <v>28</v>
      </c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</row>
    <row r="173" spans="1:14" ht="18.75" x14ac:dyDescent="0.2">
      <c r="A173" s="39" t="s">
        <v>39</v>
      </c>
      <c r="B173" s="43" t="s">
        <v>28</v>
      </c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</row>
    <row r="174" spans="1:14" ht="18.75" x14ac:dyDescent="0.2">
      <c r="A174" s="39" t="s">
        <v>40</v>
      </c>
      <c r="B174" s="43" t="s">
        <v>21</v>
      </c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</row>
    <row r="175" spans="1:14" ht="18.75" x14ac:dyDescent="0.2">
      <c r="A175" s="39" t="s">
        <v>41</v>
      </c>
      <c r="B175" s="43" t="s">
        <v>28</v>
      </c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</row>
    <row r="176" spans="1:14" ht="43.5" customHeight="1" x14ac:dyDescent="0.2">
      <c r="A176" s="58" t="s">
        <v>289</v>
      </c>
      <c r="B176" s="43" t="s">
        <v>42</v>
      </c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</row>
    <row r="177" spans="1:14" ht="18.75" x14ac:dyDescent="0.2">
      <c r="A177" s="39" t="s">
        <v>43</v>
      </c>
      <c r="B177" s="43" t="s">
        <v>44</v>
      </c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</row>
    <row r="178" spans="1:14" ht="36" customHeight="1" x14ac:dyDescent="0.2">
      <c r="A178" s="58" t="s">
        <v>290</v>
      </c>
      <c r="B178" s="43" t="s">
        <v>21</v>
      </c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</row>
    <row r="179" spans="1:14" ht="37.5" x14ac:dyDescent="0.2">
      <c r="A179" s="40" t="s">
        <v>45</v>
      </c>
      <c r="B179" s="43" t="s">
        <v>46</v>
      </c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</row>
    <row r="180" spans="1:14" ht="18.75" x14ac:dyDescent="0.2">
      <c r="A180" s="39" t="s">
        <v>291</v>
      </c>
      <c r="B180" s="43" t="s">
        <v>28</v>
      </c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</row>
    <row r="181" spans="1:14" ht="18.75" x14ac:dyDescent="0.2">
      <c r="A181" s="40" t="s">
        <v>284</v>
      </c>
      <c r="B181" s="43" t="s">
        <v>20</v>
      </c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</row>
    <row r="182" spans="1:14" ht="75" x14ac:dyDescent="0.2">
      <c r="A182" s="40" t="s">
        <v>285</v>
      </c>
      <c r="B182" s="43" t="s">
        <v>47</v>
      </c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</row>
    <row r="183" spans="1:14" ht="18.75" x14ac:dyDescent="0.2">
      <c r="A183" s="39" t="s">
        <v>48</v>
      </c>
      <c r="B183" s="43" t="s">
        <v>47</v>
      </c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</row>
    <row r="184" spans="1:14" ht="18.75" x14ac:dyDescent="0.2">
      <c r="A184" s="39" t="s">
        <v>286</v>
      </c>
      <c r="B184" s="43" t="s">
        <v>49</v>
      </c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</row>
    <row r="185" spans="1:14" ht="18.75" x14ac:dyDescent="0.2">
      <c r="A185" s="39" t="s">
        <v>50</v>
      </c>
      <c r="B185" s="43" t="s">
        <v>47</v>
      </c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</row>
    <row r="186" spans="1:14" ht="18.75" x14ac:dyDescent="0.2">
      <c r="A186" s="39" t="s">
        <v>51</v>
      </c>
      <c r="B186" s="43" t="s">
        <v>47</v>
      </c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</row>
    <row r="187" spans="1:14" ht="18.75" x14ac:dyDescent="0.2">
      <c r="A187" s="39" t="s">
        <v>52</v>
      </c>
      <c r="B187" s="43" t="s">
        <v>53</v>
      </c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</row>
    <row r="188" spans="1:14" ht="18.75" x14ac:dyDescent="0.2">
      <c r="A188" s="39" t="s">
        <v>54</v>
      </c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</row>
    <row r="189" spans="1:14" ht="18.75" x14ac:dyDescent="0.2">
      <c r="A189" s="39" t="s">
        <v>55</v>
      </c>
      <c r="B189" s="43" t="s">
        <v>53</v>
      </c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</row>
    <row r="190" spans="1:14" ht="18.75" x14ac:dyDescent="0.2">
      <c r="A190" s="39" t="s">
        <v>56</v>
      </c>
      <c r="B190" s="43" t="s">
        <v>53</v>
      </c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</row>
    <row r="191" spans="1:14" ht="18.75" x14ac:dyDescent="0.2">
      <c r="A191" s="39" t="s">
        <v>57</v>
      </c>
      <c r="B191" s="43" t="s">
        <v>53</v>
      </c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</row>
    <row r="192" spans="1:14" ht="18.75" x14ac:dyDescent="0.2">
      <c r="A192" s="45" t="s">
        <v>319</v>
      </c>
      <c r="B192" s="43"/>
      <c r="C192" s="59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 ht="56.25" x14ac:dyDescent="0.2">
      <c r="A193" s="39" t="s">
        <v>58</v>
      </c>
      <c r="B193" s="21" t="s">
        <v>60</v>
      </c>
      <c r="C193" s="7">
        <v>0</v>
      </c>
      <c r="D193" s="33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1:14" ht="37.5" x14ac:dyDescent="0.2">
      <c r="A194" s="39" t="s">
        <v>61</v>
      </c>
      <c r="B194" s="43" t="s">
        <v>62</v>
      </c>
      <c r="C194" s="7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</row>
    <row r="195" spans="1:14" ht="37.5" x14ac:dyDescent="0.2">
      <c r="A195" s="39" t="s">
        <v>63</v>
      </c>
      <c r="B195" s="43" t="s">
        <v>139</v>
      </c>
      <c r="C195" s="7"/>
      <c r="D195" s="33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 ht="37.5" x14ac:dyDescent="0.2">
      <c r="A196" s="40" t="s">
        <v>64</v>
      </c>
      <c r="B196" s="21" t="s">
        <v>65</v>
      </c>
      <c r="C196" s="7">
        <v>45.22</v>
      </c>
      <c r="D196" s="33">
        <v>45.56</v>
      </c>
      <c r="E196" s="8">
        <v>78.123000000000005</v>
      </c>
      <c r="F196" s="8">
        <v>57.5</v>
      </c>
      <c r="G196" s="8">
        <v>52</v>
      </c>
      <c r="H196" s="8">
        <v>58</v>
      </c>
      <c r="I196" s="8"/>
      <c r="J196" s="8">
        <v>54</v>
      </c>
      <c r="K196" s="8">
        <v>58</v>
      </c>
      <c r="L196" s="8"/>
      <c r="M196" s="8">
        <v>55</v>
      </c>
      <c r="N196" s="8">
        <v>59</v>
      </c>
    </row>
    <row r="197" spans="1:14" ht="37.5" x14ac:dyDescent="0.2">
      <c r="A197" s="40" t="s">
        <v>66</v>
      </c>
      <c r="B197" s="21" t="s">
        <v>67</v>
      </c>
      <c r="C197" s="7">
        <v>100</v>
      </c>
      <c r="D197" s="33">
        <v>100</v>
      </c>
      <c r="E197" s="7">
        <v>100</v>
      </c>
      <c r="F197" s="7">
        <v>100</v>
      </c>
      <c r="G197" s="7">
        <v>100</v>
      </c>
      <c r="H197" s="7">
        <v>100</v>
      </c>
      <c r="I197" s="7"/>
      <c r="J197" s="7">
        <v>100</v>
      </c>
      <c r="K197" s="7">
        <v>100</v>
      </c>
      <c r="L197" s="7"/>
      <c r="M197" s="7">
        <v>100</v>
      </c>
      <c r="N197" s="7">
        <v>100</v>
      </c>
    </row>
    <row r="198" spans="1:14" ht="18.75" x14ac:dyDescent="0.2">
      <c r="A198" s="45" t="s">
        <v>68</v>
      </c>
      <c r="B198" s="43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 ht="39.75" customHeight="1" x14ac:dyDescent="0.2">
      <c r="A199" s="39" t="s">
        <v>69</v>
      </c>
      <c r="B199" s="43" t="s">
        <v>70</v>
      </c>
      <c r="C199" s="7">
        <v>105.9</v>
      </c>
      <c r="D199" s="7">
        <v>103.2</v>
      </c>
      <c r="E199" s="7">
        <v>106.4</v>
      </c>
      <c r="F199" s="7">
        <v>119.6</v>
      </c>
      <c r="G199" s="7">
        <v>111.4</v>
      </c>
      <c r="H199" s="7">
        <v>111.3</v>
      </c>
      <c r="I199" s="7"/>
      <c r="J199" s="7">
        <v>106</v>
      </c>
      <c r="K199" s="7">
        <v>105.8</v>
      </c>
      <c r="L199" s="7"/>
      <c r="M199" s="7">
        <v>104.2</v>
      </c>
      <c r="N199" s="7">
        <v>104.1</v>
      </c>
    </row>
    <row r="200" spans="1:14" ht="37.5" x14ac:dyDescent="0.2">
      <c r="A200" s="53" t="s">
        <v>71</v>
      </c>
      <c r="B200" s="60" t="s">
        <v>60</v>
      </c>
      <c r="C200" s="9">
        <v>3006</v>
      </c>
      <c r="D200" s="9">
        <v>3089.1</v>
      </c>
      <c r="E200" s="9">
        <v>3404.4</v>
      </c>
      <c r="F200" s="9">
        <v>3715.5</v>
      </c>
      <c r="G200" s="10">
        <v>4172.5</v>
      </c>
      <c r="H200" s="9">
        <v>4225.6000000000004</v>
      </c>
      <c r="I200" s="9"/>
      <c r="J200" s="10">
        <v>4452.3</v>
      </c>
      <c r="K200" s="9">
        <v>4649.5</v>
      </c>
      <c r="L200" s="9"/>
      <c r="M200" s="10">
        <v>4702.3999999999996</v>
      </c>
      <c r="N200" s="9">
        <v>5033.7</v>
      </c>
    </row>
    <row r="201" spans="1:14" ht="44.25" customHeight="1" x14ac:dyDescent="0.2">
      <c r="A201" s="40" t="s">
        <v>330</v>
      </c>
      <c r="B201" s="60" t="s">
        <v>62</v>
      </c>
      <c r="C201" s="12">
        <f>C200/2768.7/C202*10000</f>
        <v>102.91071981529478</v>
      </c>
      <c r="D201" s="12">
        <v>100.6</v>
      </c>
      <c r="E201" s="12">
        <v>103.8</v>
      </c>
      <c r="F201" s="12">
        <v>91.1</v>
      </c>
      <c r="G201" s="7">
        <v>100</v>
      </c>
      <c r="H201" s="12">
        <v>102</v>
      </c>
      <c r="I201" s="7"/>
      <c r="J201" s="7">
        <v>100.1</v>
      </c>
      <c r="K201" s="12">
        <v>104</v>
      </c>
      <c r="L201" s="7"/>
      <c r="M201" s="7">
        <v>100.3</v>
      </c>
      <c r="N201" s="12">
        <v>103.8</v>
      </c>
    </row>
    <row r="202" spans="1:14" ht="26.25" customHeight="1" x14ac:dyDescent="0.2">
      <c r="A202" s="39" t="s">
        <v>72</v>
      </c>
      <c r="B202" s="43" t="s">
        <v>139</v>
      </c>
      <c r="C202" s="7">
        <v>105.5</v>
      </c>
      <c r="D202" s="7">
        <v>102.2</v>
      </c>
      <c r="E202" s="7">
        <v>106.2</v>
      </c>
      <c r="F202" s="7">
        <v>119.8</v>
      </c>
      <c r="G202" s="7">
        <v>112.3</v>
      </c>
      <c r="H202" s="7">
        <v>111.5</v>
      </c>
      <c r="I202" s="7"/>
      <c r="J202" s="7">
        <v>106.6</v>
      </c>
      <c r="K202" s="7">
        <v>105.8</v>
      </c>
      <c r="L202" s="7"/>
      <c r="M202" s="7">
        <v>105.3</v>
      </c>
      <c r="N202" s="8">
        <v>104.3</v>
      </c>
    </row>
    <row r="203" spans="1:14" ht="18.75" x14ac:dyDescent="0.2">
      <c r="A203" s="39" t="s">
        <v>73</v>
      </c>
      <c r="B203" s="43" t="s">
        <v>151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8"/>
    </row>
    <row r="204" spans="1:14" ht="37.5" x14ac:dyDescent="0.2">
      <c r="A204" s="39" t="s">
        <v>73</v>
      </c>
      <c r="B204" s="43" t="s">
        <v>62</v>
      </c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 ht="56.25" x14ac:dyDescent="0.2">
      <c r="A205" s="39" t="s">
        <v>156</v>
      </c>
      <c r="B205" s="43" t="s">
        <v>70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8"/>
    </row>
    <row r="206" spans="1:14" ht="18.75" x14ac:dyDescent="0.2">
      <c r="A206" s="53" t="s">
        <v>74</v>
      </c>
      <c r="B206" s="60" t="s">
        <v>8</v>
      </c>
      <c r="C206" s="17">
        <v>308</v>
      </c>
      <c r="D206" s="17">
        <v>346.8</v>
      </c>
      <c r="E206" s="17">
        <v>482</v>
      </c>
      <c r="F206" s="17">
        <v>547.70000000000005</v>
      </c>
      <c r="G206" s="18">
        <v>539.79999999999995</v>
      </c>
      <c r="H206" s="17">
        <v>549</v>
      </c>
      <c r="I206" s="17"/>
      <c r="J206" s="18">
        <v>540.4</v>
      </c>
      <c r="K206" s="17">
        <v>593.79999999999995</v>
      </c>
      <c r="L206" s="17"/>
      <c r="M206" s="18">
        <v>546.79999999999995</v>
      </c>
      <c r="N206" s="19">
        <v>599.20000000000005</v>
      </c>
    </row>
    <row r="207" spans="1:14" ht="37.5" x14ac:dyDescent="0.2">
      <c r="A207" s="40" t="s">
        <v>331</v>
      </c>
      <c r="B207" s="43" t="s">
        <v>62</v>
      </c>
      <c r="C207" s="12">
        <f>C206/289.6/C208*10000</f>
        <v>101.19276038080018</v>
      </c>
      <c r="D207" s="12">
        <v>108.7</v>
      </c>
      <c r="E207" s="12">
        <v>134</v>
      </c>
      <c r="F207" s="12">
        <v>101</v>
      </c>
      <c r="G207" s="7">
        <v>90</v>
      </c>
      <c r="H207" s="12">
        <v>92.7</v>
      </c>
      <c r="I207" s="7"/>
      <c r="J207" s="7">
        <v>96</v>
      </c>
      <c r="K207" s="12">
        <v>104</v>
      </c>
      <c r="L207" s="7"/>
      <c r="M207" s="7">
        <v>97</v>
      </c>
      <c r="N207" s="12">
        <v>97.1</v>
      </c>
    </row>
    <row r="208" spans="1:14" ht="28.5" customHeight="1" x14ac:dyDescent="0.2">
      <c r="A208" s="39" t="s">
        <v>75</v>
      </c>
      <c r="B208" s="43" t="s">
        <v>139</v>
      </c>
      <c r="C208" s="7">
        <v>105.1</v>
      </c>
      <c r="D208" s="7">
        <v>103.6</v>
      </c>
      <c r="E208" s="7">
        <v>103.7</v>
      </c>
      <c r="F208" s="7">
        <v>112.5</v>
      </c>
      <c r="G208" s="7">
        <v>109.5</v>
      </c>
      <c r="H208" s="7">
        <v>108.1</v>
      </c>
      <c r="I208" s="7"/>
      <c r="J208" s="7">
        <v>104.3</v>
      </c>
      <c r="K208" s="7">
        <v>104</v>
      </c>
      <c r="L208" s="7"/>
      <c r="M208" s="7">
        <v>104.3</v>
      </c>
      <c r="N208" s="8">
        <v>103.9</v>
      </c>
    </row>
    <row r="209" spans="1:14" ht="37.5" x14ac:dyDescent="0.2">
      <c r="A209" s="45" t="s">
        <v>297</v>
      </c>
      <c r="B209" s="43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8"/>
    </row>
    <row r="210" spans="1:14" ht="40.5" customHeight="1" x14ac:dyDescent="0.2">
      <c r="A210" s="39" t="s">
        <v>157</v>
      </c>
      <c r="B210" s="43" t="s">
        <v>76</v>
      </c>
      <c r="C210" s="20">
        <v>152</v>
      </c>
      <c r="D210" s="20">
        <v>155</v>
      </c>
      <c r="E210" s="20">
        <v>148</v>
      </c>
      <c r="F210" s="20">
        <v>157</v>
      </c>
      <c r="G210" s="20">
        <v>150</v>
      </c>
      <c r="H210" s="20">
        <v>158</v>
      </c>
      <c r="I210" s="20"/>
      <c r="J210" s="20">
        <v>152</v>
      </c>
      <c r="K210" s="20">
        <v>159</v>
      </c>
      <c r="L210" s="20"/>
      <c r="M210" s="20">
        <v>155</v>
      </c>
      <c r="N210" s="20">
        <v>160</v>
      </c>
    </row>
    <row r="211" spans="1:14" ht="56.25" x14ac:dyDescent="0.2">
      <c r="A211" s="39" t="s">
        <v>159</v>
      </c>
      <c r="B211" s="21" t="s">
        <v>77</v>
      </c>
      <c r="C211" s="2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</row>
    <row r="212" spans="1:14" ht="37.5" x14ac:dyDescent="0.2">
      <c r="A212" s="39" t="s">
        <v>158</v>
      </c>
      <c r="B212" s="43" t="s">
        <v>78</v>
      </c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</row>
    <row r="213" spans="1:14" ht="18.75" x14ac:dyDescent="0.2">
      <c r="A213" s="45" t="s">
        <v>298</v>
      </c>
      <c r="B213" s="43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ht="79.5" customHeight="1" x14ac:dyDescent="0.2">
      <c r="A214" s="40" t="s">
        <v>79</v>
      </c>
      <c r="B214" s="43" t="s">
        <v>60</v>
      </c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ht="47.25" customHeight="1" x14ac:dyDescent="0.2">
      <c r="A215" s="40" t="s">
        <v>80</v>
      </c>
      <c r="B215" s="43" t="s">
        <v>62</v>
      </c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ht="29.25" customHeight="1" x14ac:dyDescent="0.2">
      <c r="A216" s="39" t="s">
        <v>322</v>
      </c>
      <c r="B216" s="43" t="s">
        <v>139</v>
      </c>
      <c r="C216" s="7"/>
      <c r="D216" s="7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ht="93.75" x14ac:dyDescent="0.2">
      <c r="A217" s="39" t="s">
        <v>81</v>
      </c>
      <c r="B217" s="43" t="s">
        <v>151</v>
      </c>
      <c r="C217" s="7">
        <v>347.1</v>
      </c>
      <c r="D217" s="7">
        <f>D220</f>
        <v>541.90000000000009</v>
      </c>
      <c r="E217" s="7">
        <v>1408.7</v>
      </c>
      <c r="F217" s="7">
        <f t="shared" ref="F217:M217" si="7">F220</f>
        <v>760</v>
      </c>
      <c r="G217" s="7">
        <f t="shared" si="7"/>
        <v>435</v>
      </c>
      <c r="H217" s="7">
        <f t="shared" si="7"/>
        <v>463.6</v>
      </c>
      <c r="I217" s="7">
        <f t="shared" si="7"/>
        <v>0</v>
      </c>
      <c r="J217" s="7">
        <f t="shared" si="7"/>
        <v>431.5</v>
      </c>
      <c r="K217" s="7">
        <f t="shared" si="7"/>
        <v>465</v>
      </c>
      <c r="L217" s="7">
        <f t="shared" si="7"/>
        <v>0</v>
      </c>
      <c r="M217" s="7">
        <f t="shared" si="7"/>
        <v>455</v>
      </c>
      <c r="N217" s="7">
        <f>N220</f>
        <v>500</v>
      </c>
    </row>
    <row r="218" spans="1:14" ht="37.5" x14ac:dyDescent="0.2">
      <c r="A218" s="39" t="s">
        <v>82</v>
      </c>
      <c r="B218" s="43" t="s">
        <v>62</v>
      </c>
      <c r="C218" s="12">
        <f>C217/360.5/C219*10000</f>
        <v>90.74735189501439</v>
      </c>
      <c r="D218" s="12">
        <v>147.30000000000001</v>
      </c>
      <c r="E218" s="12">
        <v>245.2</v>
      </c>
      <c r="F218" s="12">
        <v>48.4</v>
      </c>
      <c r="G218" s="12">
        <v>52.1</v>
      </c>
      <c r="H218" s="12">
        <v>55.9</v>
      </c>
      <c r="I218" s="12"/>
      <c r="J218" s="12">
        <v>91.9</v>
      </c>
      <c r="K218" s="12">
        <v>93.2</v>
      </c>
      <c r="L218" s="12"/>
      <c r="M218" s="12">
        <v>98.4</v>
      </c>
      <c r="N218" s="12">
        <v>100.4</v>
      </c>
    </row>
    <row r="219" spans="1:14" ht="18.75" x14ac:dyDescent="0.2">
      <c r="A219" s="39" t="s">
        <v>322</v>
      </c>
      <c r="B219" s="43" t="s">
        <v>139</v>
      </c>
      <c r="C219" s="7">
        <v>106.1</v>
      </c>
      <c r="D219" s="7">
        <v>106</v>
      </c>
      <c r="E219" s="8">
        <v>106</v>
      </c>
      <c r="F219" s="8">
        <v>111.5</v>
      </c>
      <c r="G219" s="8">
        <v>109.9</v>
      </c>
      <c r="H219" s="8">
        <v>109.1</v>
      </c>
      <c r="I219" s="8"/>
      <c r="J219" s="8">
        <v>107.9</v>
      </c>
      <c r="K219" s="8">
        <v>107.6</v>
      </c>
      <c r="L219" s="8"/>
      <c r="M219" s="8">
        <v>107.2</v>
      </c>
      <c r="N219" s="8">
        <v>107.1</v>
      </c>
    </row>
    <row r="220" spans="1:14" ht="93.75" customHeight="1" x14ac:dyDescent="0.2">
      <c r="A220" s="53" t="s">
        <v>83</v>
      </c>
      <c r="B220" s="43"/>
      <c r="C220" s="9">
        <f>C221+C222</f>
        <v>347.1</v>
      </c>
      <c r="D220" s="9">
        <f t="shared" ref="D220" si="8">D221+D222</f>
        <v>541.90000000000009</v>
      </c>
      <c r="E220" s="9">
        <f>E221+E222</f>
        <v>1408.7</v>
      </c>
      <c r="F220" s="9">
        <f>F221+F222</f>
        <v>760</v>
      </c>
      <c r="G220" s="9">
        <f t="shared" ref="G220:N220" si="9">G221+G222</f>
        <v>435</v>
      </c>
      <c r="H220" s="9">
        <f t="shared" si="9"/>
        <v>463.6</v>
      </c>
      <c r="I220" s="9">
        <f t="shared" si="9"/>
        <v>0</v>
      </c>
      <c r="J220" s="9">
        <f t="shared" si="9"/>
        <v>431.5</v>
      </c>
      <c r="K220" s="9">
        <f t="shared" si="9"/>
        <v>465</v>
      </c>
      <c r="L220" s="9">
        <f t="shared" si="9"/>
        <v>0</v>
      </c>
      <c r="M220" s="9">
        <f t="shared" si="9"/>
        <v>455</v>
      </c>
      <c r="N220" s="9">
        <f t="shared" si="9"/>
        <v>500</v>
      </c>
    </row>
    <row r="221" spans="1:14" ht="18.75" x14ac:dyDescent="0.2">
      <c r="A221" s="40" t="s">
        <v>84</v>
      </c>
      <c r="B221" s="43" t="s">
        <v>85</v>
      </c>
      <c r="C221" s="7">
        <v>169.4</v>
      </c>
      <c r="D221" s="7">
        <v>168.8</v>
      </c>
      <c r="E221" s="7">
        <v>966.9</v>
      </c>
      <c r="F221" s="7">
        <v>180</v>
      </c>
      <c r="G221" s="7">
        <v>170</v>
      </c>
      <c r="H221" s="7">
        <v>181</v>
      </c>
      <c r="I221" s="7"/>
      <c r="J221" s="7">
        <v>173</v>
      </c>
      <c r="K221" s="7">
        <v>182</v>
      </c>
      <c r="L221" s="7"/>
      <c r="M221" s="7">
        <v>175</v>
      </c>
      <c r="N221" s="7">
        <v>190</v>
      </c>
    </row>
    <row r="222" spans="1:14" ht="18.75" x14ac:dyDescent="0.2">
      <c r="A222" s="40" t="s">
        <v>313</v>
      </c>
      <c r="B222" s="43" t="s">
        <v>85</v>
      </c>
      <c r="C222" s="7">
        <v>177.7</v>
      </c>
      <c r="D222" s="7">
        <v>373.1</v>
      </c>
      <c r="E222" s="7">
        <v>441.8</v>
      </c>
      <c r="F222" s="7">
        <v>580</v>
      </c>
      <c r="G222" s="7">
        <v>265</v>
      </c>
      <c r="H222" s="7">
        <v>282.60000000000002</v>
      </c>
      <c r="I222" s="7"/>
      <c r="J222" s="7">
        <v>258.5</v>
      </c>
      <c r="K222" s="7">
        <v>283</v>
      </c>
      <c r="L222" s="7"/>
      <c r="M222" s="7">
        <v>280</v>
      </c>
      <c r="N222" s="7">
        <v>310</v>
      </c>
    </row>
    <row r="223" spans="1:14" ht="18.75" x14ac:dyDescent="0.2">
      <c r="A223" s="39" t="s">
        <v>314</v>
      </c>
      <c r="B223" s="43" t="s">
        <v>85</v>
      </c>
      <c r="C223" s="43"/>
      <c r="D223" s="43" t="s">
        <v>92</v>
      </c>
      <c r="E223" s="43"/>
      <c r="F223" s="43"/>
      <c r="G223" s="43"/>
      <c r="H223" s="43"/>
      <c r="I223" s="43"/>
      <c r="J223" s="43"/>
      <c r="K223" s="43"/>
      <c r="L223" s="43"/>
      <c r="M223" s="43"/>
      <c r="N223" s="43"/>
    </row>
    <row r="224" spans="1:14" ht="18.75" x14ac:dyDescent="0.2">
      <c r="A224" s="39" t="s">
        <v>315</v>
      </c>
      <c r="B224" s="43" t="s">
        <v>85</v>
      </c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</row>
    <row r="225" spans="1:17" ht="18.75" x14ac:dyDescent="0.2">
      <c r="A225" s="39" t="s">
        <v>86</v>
      </c>
      <c r="B225" s="43" t="s">
        <v>85</v>
      </c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</row>
    <row r="226" spans="1:17" ht="18.75" x14ac:dyDescent="0.2">
      <c r="A226" s="39" t="s">
        <v>87</v>
      </c>
      <c r="B226" s="43" t="s">
        <v>85</v>
      </c>
      <c r="C226" s="7">
        <f>C228+C229+C230</f>
        <v>89.8</v>
      </c>
      <c r="D226" s="7">
        <f t="shared" ref="D226:N226" si="10">D228+D229+D230</f>
        <v>325</v>
      </c>
      <c r="E226" s="7">
        <f t="shared" si="10"/>
        <v>93.5</v>
      </c>
      <c r="F226" s="7">
        <f t="shared" si="10"/>
        <v>534</v>
      </c>
      <c r="G226" s="7">
        <f t="shared" si="10"/>
        <v>70.400000000000006</v>
      </c>
      <c r="H226" s="7">
        <f t="shared" si="10"/>
        <v>178.7</v>
      </c>
      <c r="I226" s="7">
        <f t="shared" si="10"/>
        <v>0</v>
      </c>
      <c r="J226" s="7">
        <f t="shared" si="10"/>
        <v>125.80000000000001</v>
      </c>
      <c r="K226" s="7">
        <f t="shared" si="10"/>
        <v>157.30000000000001</v>
      </c>
      <c r="L226" s="7">
        <f t="shared" si="10"/>
        <v>0</v>
      </c>
      <c r="M226" s="7">
        <f t="shared" si="10"/>
        <v>57.6</v>
      </c>
      <c r="N226" s="7">
        <f t="shared" si="10"/>
        <v>72</v>
      </c>
      <c r="Q226" s="41"/>
    </row>
    <row r="227" spans="1:17" ht="18.75" x14ac:dyDescent="0.2">
      <c r="A227" s="39" t="s">
        <v>19</v>
      </c>
      <c r="B227" s="43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1:17" ht="18.75" x14ac:dyDescent="0.2">
      <c r="A228" s="40" t="s">
        <v>316</v>
      </c>
      <c r="B228" s="43" t="s">
        <v>85</v>
      </c>
      <c r="C228" s="7">
        <v>71.099999999999994</v>
      </c>
      <c r="D228" s="7">
        <v>246.7</v>
      </c>
      <c r="E228" s="7">
        <v>55.7</v>
      </c>
      <c r="F228" s="7">
        <v>226.9</v>
      </c>
      <c r="G228" s="7">
        <v>14.9</v>
      </c>
      <c r="H228" s="7">
        <v>120.8</v>
      </c>
      <c r="I228" s="7"/>
      <c r="J228" s="7">
        <v>73.400000000000006</v>
      </c>
      <c r="K228" s="7">
        <v>91.8</v>
      </c>
      <c r="L228" s="7"/>
      <c r="M228" s="7">
        <v>13.2</v>
      </c>
      <c r="N228" s="7">
        <v>16.5</v>
      </c>
    </row>
    <row r="229" spans="1:17" ht="18.75" x14ac:dyDescent="0.2">
      <c r="A229" s="40" t="s">
        <v>317</v>
      </c>
      <c r="B229" s="43" t="s">
        <v>85</v>
      </c>
      <c r="C229" s="7">
        <v>11.9</v>
      </c>
      <c r="D229" s="7">
        <v>62.7</v>
      </c>
      <c r="E229" s="7">
        <v>26.4</v>
      </c>
      <c r="F229" s="7">
        <v>215</v>
      </c>
      <c r="G229" s="7">
        <v>49.7</v>
      </c>
      <c r="H229" s="7">
        <v>50.7</v>
      </c>
      <c r="I229" s="7"/>
      <c r="J229" s="7">
        <v>36.200000000000003</v>
      </c>
      <c r="K229" s="7">
        <v>45.2</v>
      </c>
      <c r="L229" s="7"/>
      <c r="M229" s="7">
        <v>36</v>
      </c>
      <c r="N229" s="7">
        <v>45</v>
      </c>
    </row>
    <row r="230" spans="1:17" ht="18.75" x14ac:dyDescent="0.2">
      <c r="A230" s="40" t="s">
        <v>318</v>
      </c>
      <c r="B230" s="43" t="s">
        <v>85</v>
      </c>
      <c r="C230" s="7">
        <v>6.8</v>
      </c>
      <c r="D230" s="7">
        <v>15.6</v>
      </c>
      <c r="E230" s="7">
        <v>11.4</v>
      </c>
      <c r="F230" s="7">
        <v>92.1</v>
      </c>
      <c r="G230" s="7">
        <v>5.8</v>
      </c>
      <c r="H230" s="7">
        <v>7.2</v>
      </c>
      <c r="I230" s="7"/>
      <c r="J230" s="7">
        <v>16.2</v>
      </c>
      <c r="K230" s="7">
        <v>20.3</v>
      </c>
      <c r="L230" s="7"/>
      <c r="M230" s="7">
        <v>8.4</v>
      </c>
      <c r="N230" s="7">
        <v>10.5</v>
      </c>
    </row>
    <row r="231" spans="1:17" ht="18.75" x14ac:dyDescent="0.2">
      <c r="A231" s="39" t="s">
        <v>88</v>
      </c>
      <c r="B231" s="43" t="s">
        <v>85</v>
      </c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1:17" ht="57.75" customHeight="1" x14ac:dyDescent="0.2">
      <c r="A232" s="45" t="s">
        <v>299</v>
      </c>
      <c r="B232" s="44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7" ht="18.75" x14ac:dyDescent="0.2">
      <c r="A233" s="53" t="s">
        <v>300</v>
      </c>
      <c r="B233" s="44" t="s">
        <v>8</v>
      </c>
      <c r="C233" s="9">
        <v>1357.6999999999998</v>
      </c>
      <c r="D233" s="14">
        <v>1929.4</v>
      </c>
      <c r="E233" s="9">
        <f>E235+E244+E245</f>
        <v>1979</v>
      </c>
      <c r="F233" s="9">
        <f t="shared" ref="F233:N233" si="11">F235+F244+F245</f>
        <v>2411.5</v>
      </c>
      <c r="G233" s="9">
        <f>G235+G244+G245</f>
        <v>1768</v>
      </c>
      <c r="H233" s="9">
        <f t="shared" si="11"/>
        <v>1768</v>
      </c>
      <c r="I233" s="9">
        <f t="shared" si="11"/>
        <v>0</v>
      </c>
      <c r="J233" s="9">
        <f t="shared" si="11"/>
        <v>1776.8000000000002</v>
      </c>
      <c r="K233" s="9">
        <f t="shared" si="11"/>
        <v>1776.8000000000002</v>
      </c>
      <c r="L233" s="9">
        <f t="shared" si="11"/>
        <v>0</v>
      </c>
      <c r="M233" s="9">
        <f t="shared" si="11"/>
        <v>1845</v>
      </c>
      <c r="N233" s="9">
        <f t="shared" si="11"/>
        <v>1845</v>
      </c>
    </row>
    <row r="234" spans="1:17" ht="21.75" customHeight="1" x14ac:dyDescent="0.2">
      <c r="A234" s="62" t="s">
        <v>155</v>
      </c>
      <c r="B234" s="63" t="s">
        <v>89</v>
      </c>
      <c r="C234" s="7">
        <v>531.79999999999995</v>
      </c>
      <c r="D234" s="33">
        <v>616</v>
      </c>
      <c r="E234" s="7">
        <v>671.3</v>
      </c>
      <c r="F234" s="7">
        <v>658.7</v>
      </c>
      <c r="G234" s="7">
        <f>619.2+51.3</f>
        <v>670.5</v>
      </c>
      <c r="H234" s="7">
        <f>619.2+51.3</f>
        <v>670.5</v>
      </c>
      <c r="I234" s="7"/>
      <c r="J234" s="7">
        <f>611.5+53.6</f>
        <v>665.1</v>
      </c>
      <c r="K234" s="7">
        <f>611.5+53.6</f>
        <v>665.1</v>
      </c>
      <c r="L234" s="7"/>
      <c r="M234" s="7">
        <f>643.5+56</f>
        <v>699.5</v>
      </c>
      <c r="N234" s="7">
        <f>643.5+56</f>
        <v>699.5</v>
      </c>
    </row>
    <row r="235" spans="1:17" ht="18.75" x14ac:dyDescent="0.2">
      <c r="A235" s="64" t="s">
        <v>301</v>
      </c>
      <c r="B235" s="63" t="s">
        <v>89</v>
      </c>
      <c r="C235" s="9">
        <v>391.1</v>
      </c>
      <c r="D235" s="14">
        <v>454.6</v>
      </c>
      <c r="E235" s="9">
        <v>506.4</v>
      </c>
      <c r="F235" s="9">
        <v>545.9</v>
      </c>
      <c r="G235" s="9">
        <v>573</v>
      </c>
      <c r="H235" s="9">
        <v>573</v>
      </c>
      <c r="I235" s="9"/>
      <c r="J235" s="9">
        <v>567.6</v>
      </c>
      <c r="K235" s="9">
        <v>567.6</v>
      </c>
      <c r="L235" s="9"/>
      <c r="M235" s="9">
        <v>602</v>
      </c>
      <c r="N235" s="9">
        <v>602</v>
      </c>
    </row>
    <row r="236" spans="1:17" ht="18.75" x14ac:dyDescent="0.2">
      <c r="A236" s="62" t="s">
        <v>19</v>
      </c>
      <c r="B236" s="63"/>
      <c r="C236" s="7"/>
      <c r="D236" s="33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1:17" ht="18.75" x14ac:dyDescent="0.2">
      <c r="A237" s="62" t="s">
        <v>1</v>
      </c>
      <c r="B237" s="63" t="s">
        <v>89</v>
      </c>
      <c r="C237" s="7">
        <v>302.8</v>
      </c>
      <c r="D237" s="33">
        <v>362.3</v>
      </c>
      <c r="E237" s="7">
        <v>385.3</v>
      </c>
      <c r="F237" s="7">
        <v>415.7</v>
      </c>
      <c r="G237" s="7">
        <v>439.9</v>
      </c>
      <c r="H237" s="7">
        <v>439.9</v>
      </c>
      <c r="I237" s="7"/>
      <c r="J237" s="7">
        <v>431.4</v>
      </c>
      <c r="K237" s="7">
        <v>431.4</v>
      </c>
      <c r="L237" s="7"/>
      <c r="M237" s="7">
        <v>462.4</v>
      </c>
      <c r="N237" s="7">
        <v>462.4</v>
      </c>
    </row>
    <row r="238" spans="1:17" ht="18.75" x14ac:dyDescent="0.2">
      <c r="A238" s="62" t="s">
        <v>59</v>
      </c>
      <c r="B238" s="63" t="s">
        <v>89</v>
      </c>
      <c r="C238" s="7">
        <v>37.700000000000003</v>
      </c>
      <c r="D238" s="33">
        <v>37.4</v>
      </c>
      <c r="E238" s="7">
        <v>43.1</v>
      </c>
      <c r="F238" s="7">
        <v>48</v>
      </c>
      <c r="G238" s="7">
        <v>51.3</v>
      </c>
      <c r="H238" s="7">
        <v>51.3</v>
      </c>
      <c r="I238" s="7"/>
      <c r="J238" s="7">
        <v>53.6</v>
      </c>
      <c r="K238" s="7">
        <v>53.6</v>
      </c>
      <c r="L238" s="7"/>
      <c r="M238" s="7">
        <v>56</v>
      </c>
      <c r="N238" s="7">
        <v>56</v>
      </c>
    </row>
    <row r="239" spans="1:17" ht="37.5" x14ac:dyDescent="0.2">
      <c r="A239" s="62" t="s">
        <v>2</v>
      </c>
      <c r="B239" s="63" t="s">
        <v>89</v>
      </c>
      <c r="C239" s="7">
        <v>0</v>
      </c>
      <c r="D239" s="33">
        <v>0</v>
      </c>
      <c r="E239" s="7">
        <v>17.8</v>
      </c>
      <c r="F239" s="7">
        <v>21.3</v>
      </c>
      <c r="G239" s="7">
        <v>21.7</v>
      </c>
      <c r="H239" s="7">
        <v>21.7</v>
      </c>
      <c r="I239" s="7"/>
      <c r="J239" s="7">
        <v>22.1</v>
      </c>
      <c r="K239" s="7">
        <v>22.1</v>
      </c>
      <c r="L239" s="7"/>
      <c r="M239" s="7">
        <v>22.6</v>
      </c>
      <c r="N239" s="7">
        <v>22.6</v>
      </c>
    </row>
    <row r="240" spans="1:17" ht="18" customHeight="1" x14ac:dyDescent="0.2">
      <c r="A240" s="62" t="s">
        <v>3</v>
      </c>
      <c r="B240" s="63" t="s">
        <v>89</v>
      </c>
      <c r="C240" s="7">
        <v>6.6</v>
      </c>
      <c r="D240" s="33">
        <v>9.6</v>
      </c>
      <c r="E240" s="7">
        <v>12</v>
      </c>
      <c r="F240" s="7">
        <v>12.2</v>
      </c>
      <c r="G240" s="7">
        <v>10.9</v>
      </c>
      <c r="H240" s="7">
        <v>10.9</v>
      </c>
      <c r="I240" s="7"/>
      <c r="J240" s="7">
        <v>10.9</v>
      </c>
      <c r="K240" s="7">
        <v>10.9</v>
      </c>
      <c r="L240" s="7"/>
      <c r="M240" s="7">
        <v>10.9</v>
      </c>
      <c r="N240" s="7">
        <v>10.9</v>
      </c>
    </row>
    <row r="241" spans="1:14" ht="18.75" x14ac:dyDescent="0.2">
      <c r="A241" s="62" t="s">
        <v>4</v>
      </c>
      <c r="B241" s="63" t="s">
        <v>89</v>
      </c>
      <c r="C241" s="65">
        <v>0</v>
      </c>
      <c r="D241" s="65">
        <v>0</v>
      </c>
      <c r="E241" s="65">
        <v>0</v>
      </c>
      <c r="F241" s="65">
        <v>0</v>
      </c>
      <c r="G241" s="65">
        <v>0</v>
      </c>
      <c r="H241" s="65">
        <v>0</v>
      </c>
      <c r="I241" s="65">
        <v>0</v>
      </c>
      <c r="J241" s="65">
        <v>0</v>
      </c>
      <c r="K241" s="65">
        <v>0</v>
      </c>
      <c r="L241" s="65">
        <v>0</v>
      </c>
      <c r="M241" s="65">
        <v>0</v>
      </c>
      <c r="N241" s="65">
        <v>0</v>
      </c>
    </row>
    <row r="242" spans="1:14" ht="18.75" x14ac:dyDescent="0.2">
      <c r="A242" s="62" t="s">
        <v>5</v>
      </c>
      <c r="B242" s="63" t="s">
        <v>89</v>
      </c>
      <c r="C242" s="7">
        <v>31.1</v>
      </c>
      <c r="D242" s="33">
        <v>32.9</v>
      </c>
      <c r="E242" s="7">
        <v>33.1</v>
      </c>
      <c r="F242" s="7">
        <v>34.6</v>
      </c>
      <c r="G242" s="7">
        <v>34.799999999999997</v>
      </c>
      <c r="H242" s="7">
        <v>34.799999999999997</v>
      </c>
      <c r="I242" s="7"/>
      <c r="J242" s="7">
        <v>34.9</v>
      </c>
      <c r="K242" s="7">
        <v>34.9</v>
      </c>
      <c r="L242" s="7"/>
      <c r="M242" s="7">
        <v>35.1</v>
      </c>
      <c r="N242" s="7">
        <v>35.1</v>
      </c>
    </row>
    <row r="243" spans="1:14" ht="18.75" x14ac:dyDescent="0.2">
      <c r="A243" s="62" t="s">
        <v>323</v>
      </c>
      <c r="B243" s="63" t="s">
        <v>89</v>
      </c>
      <c r="C243" s="7">
        <v>5.9</v>
      </c>
      <c r="D243" s="33">
        <v>6.4</v>
      </c>
      <c r="E243" s="7">
        <v>6.4</v>
      </c>
      <c r="F243" s="7">
        <v>6.5</v>
      </c>
      <c r="G243" s="7">
        <v>6.6</v>
      </c>
      <c r="H243" s="7">
        <v>6.6</v>
      </c>
      <c r="I243" s="7"/>
      <c r="J243" s="7">
        <v>6.7</v>
      </c>
      <c r="K243" s="7">
        <v>6.7</v>
      </c>
      <c r="L243" s="7"/>
      <c r="M243" s="7">
        <v>6.7</v>
      </c>
      <c r="N243" s="7">
        <v>6.7</v>
      </c>
    </row>
    <row r="244" spans="1:14" ht="18.75" x14ac:dyDescent="0.2">
      <c r="A244" s="45" t="s">
        <v>6</v>
      </c>
      <c r="B244" s="44" t="s">
        <v>89</v>
      </c>
      <c r="C244" s="9">
        <v>140.69999999999999</v>
      </c>
      <c r="D244" s="14">
        <v>161.5</v>
      </c>
      <c r="E244" s="9">
        <v>164.9</v>
      </c>
      <c r="F244" s="9">
        <v>112.8</v>
      </c>
      <c r="G244" s="9">
        <v>97.5</v>
      </c>
      <c r="H244" s="9">
        <v>97.5</v>
      </c>
      <c r="I244" s="9">
        <f t="shared" ref="I244:L244" si="12">I234-I235</f>
        <v>0</v>
      </c>
      <c r="J244" s="9">
        <v>97.5</v>
      </c>
      <c r="K244" s="9">
        <v>97.5</v>
      </c>
      <c r="L244" s="9">
        <f t="shared" si="12"/>
        <v>0</v>
      </c>
      <c r="M244" s="9">
        <v>97.5</v>
      </c>
      <c r="N244" s="9">
        <v>97.5</v>
      </c>
    </row>
    <row r="245" spans="1:14" ht="18.75" x14ac:dyDescent="0.2">
      <c r="A245" s="45" t="s">
        <v>124</v>
      </c>
      <c r="B245" s="44" t="s">
        <v>89</v>
      </c>
      <c r="C245" s="9">
        <v>825.9</v>
      </c>
      <c r="D245" s="14">
        <v>1313.4</v>
      </c>
      <c r="E245" s="9">
        <v>1307.7</v>
      </c>
      <c r="F245" s="9">
        <v>1752.8</v>
      </c>
      <c r="G245" s="9">
        <v>1097.5</v>
      </c>
      <c r="H245" s="9">
        <v>1097.5</v>
      </c>
      <c r="I245" s="9"/>
      <c r="J245" s="9">
        <v>1111.7</v>
      </c>
      <c r="K245" s="9">
        <v>1111.7</v>
      </c>
      <c r="L245" s="9"/>
      <c r="M245" s="9">
        <v>1145.5</v>
      </c>
      <c r="N245" s="9">
        <v>1145.5</v>
      </c>
    </row>
    <row r="246" spans="1:14" ht="18.75" x14ac:dyDescent="0.2">
      <c r="A246" s="39" t="s">
        <v>19</v>
      </c>
      <c r="B246" s="44"/>
      <c r="C246" s="7"/>
      <c r="D246" s="52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1:14" ht="18.75" x14ac:dyDescent="0.2">
      <c r="A247" s="39" t="s">
        <v>302</v>
      </c>
      <c r="B247" s="44" t="s">
        <v>89</v>
      </c>
      <c r="C247" s="7">
        <v>153.30000000000001</v>
      </c>
      <c r="D247" s="33">
        <v>496.9</v>
      </c>
      <c r="E247" s="7">
        <v>217.5</v>
      </c>
      <c r="F247" s="7">
        <v>605.20000000000005</v>
      </c>
      <c r="G247" s="7">
        <v>149</v>
      </c>
      <c r="H247" s="7">
        <v>149</v>
      </c>
      <c r="I247" s="7"/>
      <c r="J247" s="7">
        <v>164.7</v>
      </c>
      <c r="K247" s="7">
        <v>164.7</v>
      </c>
      <c r="L247" s="7"/>
      <c r="M247" s="7">
        <v>190</v>
      </c>
      <c r="N247" s="7">
        <v>190</v>
      </c>
    </row>
    <row r="248" spans="1:14" ht="18.75" x14ac:dyDescent="0.2">
      <c r="A248" s="39" t="s">
        <v>303</v>
      </c>
      <c r="B248" s="44" t="s">
        <v>89</v>
      </c>
      <c r="C248" s="7">
        <v>604.5</v>
      </c>
      <c r="D248" s="33">
        <v>741.3</v>
      </c>
      <c r="E248" s="7">
        <v>856.8</v>
      </c>
      <c r="F248" s="7">
        <v>836.2</v>
      </c>
      <c r="G248" s="7">
        <v>877.9</v>
      </c>
      <c r="H248" s="7">
        <v>877.9</v>
      </c>
      <c r="I248" s="7"/>
      <c r="J248" s="7">
        <v>834.8</v>
      </c>
      <c r="K248" s="7">
        <v>834.8</v>
      </c>
      <c r="L248" s="7"/>
      <c r="M248" s="7">
        <v>835</v>
      </c>
      <c r="N248" s="7">
        <v>835</v>
      </c>
    </row>
    <row r="249" spans="1:14" ht="18.75" x14ac:dyDescent="0.2">
      <c r="A249" s="39" t="s">
        <v>304</v>
      </c>
      <c r="B249" s="44" t="s">
        <v>89</v>
      </c>
      <c r="C249" s="7">
        <v>50.2</v>
      </c>
      <c r="D249" s="33">
        <v>57.7</v>
      </c>
      <c r="E249" s="7">
        <v>180.3</v>
      </c>
      <c r="F249" s="7">
        <v>270</v>
      </c>
      <c r="G249" s="7">
        <v>39.200000000000003</v>
      </c>
      <c r="H249" s="7">
        <v>39.200000000000003</v>
      </c>
      <c r="I249" s="7"/>
      <c r="J249" s="7">
        <v>79.099999999999994</v>
      </c>
      <c r="K249" s="7">
        <v>79.099999999999994</v>
      </c>
      <c r="L249" s="7"/>
      <c r="M249" s="7">
        <v>83.5</v>
      </c>
      <c r="N249" s="7">
        <v>83.5</v>
      </c>
    </row>
    <row r="250" spans="1:14" ht="18.75" x14ac:dyDescent="0.2">
      <c r="A250" s="39" t="s">
        <v>19</v>
      </c>
      <c r="B250" s="66"/>
      <c r="C250" s="7"/>
      <c r="D250" s="52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1:14" ht="37.5" x14ac:dyDescent="0.2">
      <c r="A251" s="39" t="s">
        <v>125</v>
      </c>
      <c r="B251" s="44" t="s">
        <v>89</v>
      </c>
      <c r="C251" s="7">
        <v>17.899999999999999</v>
      </c>
      <c r="D251" s="33">
        <v>40.5</v>
      </c>
      <c r="E251" s="7">
        <v>29.6</v>
      </c>
      <c r="F251" s="7">
        <v>40</v>
      </c>
      <c r="G251" s="7">
        <v>39.200000000000003</v>
      </c>
      <c r="H251" s="7">
        <v>39.200000000000003</v>
      </c>
      <c r="I251" s="7"/>
      <c r="J251" s="7">
        <v>79.099999999999994</v>
      </c>
      <c r="K251" s="7">
        <v>79.099999999999994</v>
      </c>
      <c r="L251" s="7"/>
      <c r="M251" s="7">
        <v>83.5</v>
      </c>
      <c r="N251" s="7">
        <v>83.5</v>
      </c>
    </row>
    <row r="252" spans="1:14" ht="18.75" x14ac:dyDescent="0.2">
      <c r="A252" s="53" t="s">
        <v>305</v>
      </c>
      <c r="B252" s="44" t="s">
        <v>89</v>
      </c>
      <c r="C252" s="9">
        <v>1342.8</v>
      </c>
      <c r="D252" s="14">
        <v>1890.4</v>
      </c>
      <c r="E252" s="9">
        <f>E254+E255+E256+E257+E258+E260+E261+E263+E264+E265</f>
        <v>1927.7</v>
      </c>
      <c r="F252" s="9">
        <f>F254+F255+F256+F257+F258+F260+F261+F263+F264+F265</f>
        <v>2527.9</v>
      </c>
      <c r="G252" s="9">
        <f>G254+G255+G256+G257+G258+G260+G261+G263+G264+G265</f>
        <v>1779.2999999999997</v>
      </c>
      <c r="H252" s="9">
        <f>H254+H255+H256+H257+H258+H260+H261+H263+H264+H265</f>
        <v>1779.2999999999997</v>
      </c>
      <c r="I252" s="9"/>
      <c r="J252" s="9">
        <f>J254+J255+J256+J257+J258+J260+J261+J263+J264+J265</f>
        <v>1788.3</v>
      </c>
      <c r="K252" s="9">
        <f>K254+K255+K256+K257+K258+K260+K261+K263+K264+K265</f>
        <v>1788.3</v>
      </c>
      <c r="L252" s="9"/>
      <c r="M252" s="9">
        <f>M254+M255+M256+M257+M258+M260+M261+M263+M264+M265</f>
        <v>1857</v>
      </c>
      <c r="N252" s="9">
        <f>N254+N255+N256+N257+N258+N260+N261+N263+N264+N265</f>
        <v>1857</v>
      </c>
    </row>
    <row r="253" spans="1:14" ht="18.75" x14ac:dyDescent="0.2">
      <c r="A253" s="67" t="s">
        <v>0</v>
      </c>
      <c r="B253" s="63"/>
      <c r="C253" s="7"/>
      <c r="D253" s="52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1:14" ht="18.75" x14ac:dyDescent="0.2">
      <c r="A254" s="62" t="s">
        <v>126</v>
      </c>
      <c r="B254" s="63" t="s">
        <v>89</v>
      </c>
      <c r="C254" s="7">
        <v>114.8</v>
      </c>
      <c r="D254" s="33">
        <v>125.8</v>
      </c>
      <c r="E254" s="7">
        <v>138</v>
      </c>
      <c r="F254" s="7">
        <v>186.1</v>
      </c>
      <c r="G254" s="7">
        <v>134.69999999999999</v>
      </c>
      <c r="H254" s="7">
        <v>134.69999999999999</v>
      </c>
      <c r="I254" s="7"/>
      <c r="J254" s="7">
        <v>135</v>
      </c>
      <c r="K254" s="7">
        <v>135</v>
      </c>
      <c r="L254" s="7"/>
      <c r="M254" s="7">
        <v>139.69999999999999</v>
      </c>
      <c r="N254" s="7">
        <v>139.69999999999999</v>
      </c>
    </row>
    <row r="255" spans="1:14" ht="18.75" x14ac:dyDescent="0.2">
      <c r="A255" s="62" t="s">
        <v>325</v>
      </c>
      <c r="B255" s="63"/>
      <c r="C255" s="7">
        <v>2.2000000000000002</v>
      </c>
      <c r="D255" s="33">
        <v>2.4</v>
      </c>
      <c r="E255" s="7">
        <v>2.5</v>
      </c>
      <c r="F255" s="7">
        <v>2.8</v>
      </c>
      <c r="G255" s="7">
        <v>2.8</v>
      </c>
      <c r="H255" s="7">
        <v>2.8</v>
      </c>
      <c r="I255" s="7"/>
      <c r="J255" s="7">
        <v>2.9</v>
      </c>
      <c r="K255" s="7">
        <v>2.9</v>
      </c>
      <c r="L255" s="7"/>
      <c r="M255" s="7">
        <v>3</v>
      </c>
      <c r="N255" s="7">
        <v>3</v>
      </c>
    </row>
    <row r="256" spans="1:14" ht="37.5" x14ac:dyDescent="0.2">
      <c r="A256" s="62" t="s">
        <v>127</v>
      </c>
      <c r="B256" s="63" t="s">
        <v>89</v>
      </c>
      <c r="C256" s="7">
        <v>8.5</v>
      </c>
      <c r="D256" s="33">
        <v>12.2</v>
      </c>
      <c r="E256" s="7">
        <v>15.3</v>
      </c>
      <c r="F256" s="7">
        <v>14.6</v>
      </c>
      <c r="G256" s="7">
        <v>11.6</v>
      </c>
      <c r="H256" s="7">
        <v>11.6</v>
      </c>
      <c r="I256" s="7"/>
      <c r="J256" s="7">
        <v>11.3</v>
      </c>
      <c r="K256" s="7">
        <v>11.3</v>
      </c>
      <c r="L256" s="7"/>
      <c r="M256" s="7">
        <v>11.5</v>
      </c>
      <c r="N256" s="7">
        <v>11.5</v>
      </c>
    </row>
    <row r="257" spans="1:16" ht="18.75" x14ac:dyDescent="0.2">
      <c r="A257" s="62" t="s">
        <v>128</v>
      </c>
      <c r="B257" s="63" t="s">
        <v>89</v>
      </c>
      <c r="C257" s="7">
        <v>128.80000000000001</v>
      </c>
      <c r="D257" s="33">
        <v>204.6</v>
      </c>
      <c r="E257" s="7">
        <v>171.7</v>
      </c>
      <c r="F257" s="7">
        <v>287.39999999999998</v>
      </c>
      <c r="G257" s="7">
        <v>197.7</v>
      </c>
      <c r="H257" s="7">
        <v>197.7</v>
      </c>
      <c r="I257" s="7"/>
      <c r="J257" s="7">
        <v>172</v>
      </c>
      <c r="K257" s="7">
        <v>172</v>
      </c>
      <c r="L257" s="7"/>
      <c r="M257" s="7">
        <v>178</v>
      </c>
      <c r="N257" s="7">
        <v>178</v>
      </c>
    </row>
    <row r="258" spans="1:16" ht="18.75" x14ac:dyDescent="0.2">
      <c r="A258" s="62" t="s">
        <v>129</v>
      </c>
      <c r="B258" s="63" t="s">
        <v>89</v>
      </c>
      <c r="C258" s="7">
        <v>91.4</v>
      </c>
      <c r="D258" s="33">
        <v>104.5</v>
      </c>
      <c r="E258" s="7">
        <v>80.900000000000006</v>
      </c>
      <c r="F258" s="7">
        <v>437.7</v>
      </c>
      <c r="G258" s="7">
        <v>111.4</v>
      </c>
      <c r="H258" s="7">
        <v>111.4</v>
      </c>
      <c r="I258" s="7"/>
      <c r="J258" s="7">
        <v>142</v>
      </c>
      <c r="K258" s="7">
        <v>142</v>
      </c>
      <c r="L258" s="7"/>
      <c r="M258" s="7">
        <v>147</v>
      </c>
      <c r="N258" s="7">
        <v>147</v>
      </c>
    </row>
    <row r="259" spans="1:16" ht="18.75" x14ac:dyDescent="0.2">
      <c r="A259" s="62" t="s">
        <v>130</v>
      </c>
      <c r="B259" s="63" t="s">
        <v>89</v>
      </c>
      <c r="C259" s="7"/>
      <c r="D259" s="33"/>
      <c r="E259" s="7">
        <v>0</v>
      </c>
      <c r="F259" s="7">
        <v>0.3</v>
      </c>
      <c r="G259" s="7">
        <v>0</v>
      </c>
      <c r="H259" s="7">
        <v>0</v>
      </c>
      <c r="I259" s="7"/>
      <c r="J259" s="7">
        <v>0</v>
      </c>
      <c r="K259" s="7">
        <v>0</v>
      </c>
      <c r="L259" s="7"/>
      <c r="M259" s="7">
        <f t="shared" ref="M259:N259" si="13">(J259*3.5%)+J259</f>
        <v>0</v>
      </c>
      <c r="N259" s="7">
        <f t="shared" si="13"/>
        <v>0</v>
      </c>
    </row>
    <row r="260" spans="1:16" ht="18.75" x14ac:dyDescent="0.2">
      <c r="A260" s="62" t="s">
        <v>90</v>
      </c>
      <c r="B260" s="63" t="s">
        <v>89</v>
      </c>
      <c r="C260" s="7">
        <v>779.3</v>
      </c>
      <c r="D260" s="33">
        <v>1189.9000000000001</v>
      </c>
      <c r="E260" s="7">
        <v>1176</v>
      </c>
      <c r="F260" s="7">
        <v>1132.7</v>
      </c>
      <c r="G260" s="7">
        <v>1019.5</v>
      </c>
      <c r="H260" s="7">
        <v>1019.5</v>
      </c>
      <c r="I260" s="7"/>
      <c r="J260" s="7">
        <v>1018</v>
      </c>
      <c r="K260" s="7">
        <v>1018</v>
      </c>
      <c r="L260" s="7"/>
      <c r="M260" s="7">
        <v>1060</v>
      </c>
      <c r="N260" s="7">
        <v>1060</v>
      </c>
    </row>
    <row r="261" spans="1:16" ht="18.75" x14ac:dyDescent="0.2">
      <c r="A261" s="62" t="s">
        <v>131</v>
      </c>
      <c r="B261" s="63" t="s">
        <v>89</v>
      </c>
      <c r="C261" s="7">
        <v>133.19999999999999</v>
      </c>
      <c r="D261" s="33">
        <v>159</v>
      </c>
      <c r="E261" s="7">
        <v>205.6</v>
      </c>
      <c r="F261" s="7">
        <v>205.7</v>
      </c>
      <c r="G261" s="7">
        <v>136.19999999999999</v>
      </c>
      <c r="H261" s="7">
        <v>136.19999999999999</v>
      </c>
      <c r="I261" s="7"/>
      <c r="J261" s="7">
        <v>137</v>
      </c>
      <c r="K261" s="7">
        <v>137</v>
      </c>
      <c r="L261" s="7"/>
      <c r="M261" s="7">
        <v>141.80000000000001</v>
      </c>
      <c r="N261" s="7">
        <v>141.80000000000001</v>
      </c>
    </row>
    <row r="262" spans="1:16" ht="18.75" x14ac:dyDescent="0.2">
      <c r="A262" s="62" t="s">
        <v>132</v>
      </c>
      <c r="B262" s="63" t="s">
        <v>89</v>
      </c>
      <c r="C262" s="65"/>
      <c r="D262" s="65"/>
      <c r="E262" s="65">
        <v>0</v>
      </c>
      <c r="F262" s="65">
        <v>0</v>
      </c>
      <c r="G262" s="65">
        <v>0</v>
      </c>
      <c r="H262" s="65">
        <v>0</v>
      </c>
      <c r="I262" s="65">
        <v>0</v>
      </c>
      <c r="J262" s="65">
        <v>0</v>
      </c>
      <c r="K262" s="65">
        <v>0</v>
      </c>
      <c r="L262" s="65">
        <v>0</v>
      </c>
      <c r="M262" s="7">
        <v>0</v>
      </c>
      <c r="N262" s="7">
        <v>0</v>
      </c>
    </row>
    <row r="263" spans="1:16" ht="18.75" x14ac:dyDescent="0.2">
      <c r="A263" s="62" t="s">
        <v>91</v>
      </c>
      <c r="B263" s="63" t="s">
        <v>89</v>
      </c>
      <c r="C263" s="7">
        <v>75.099999999999994</v>
      </c>
      <c r="D263" s="33">
        <v>75.900000000000006</v>
      </c>
      <c r="E263" s="7">
        <v>108</v>
      </c>
      <c r="F263" s="7">
        <v>116.3</v>
      </c>
      <c r="G263" s="7">
        <v>132.1</v>
      </c>
      <c r="H263" s="7">
        <v>132.1</v>
      </c>
      <c r="I263" s="7"/>
      <c r="J263" s="7">
        <v>132.1</v>
      </c>
      <c r="K263" s="7">
        <v>132.1</v>
      </c>
      <c r="L263" s="7"/>
      <c r="M263" s="7">
        <v>136.69999999999999</v>
      </c>
      <c r="N263" s="7">
        <v>136.69999999999999</v>
      </c>
    </row>
    <row r="264" spans="1:16" ht="18.75" x14ac:dyDescent="0.2">
      <c r="A264" s="62" t="s">
        <v>133</v>
      </c>
      <c r="B264" s="63" t="s">
        <v>89</v>
      </c>
      <c r="C264" s="7">
        <v>3.2</v>
      </c>
      <c r="D264" s="33">
        <v>8.9</v>
      </c>
      <c r="E264" s="7">
        <v>21.7</v>
      </c>
      <c r="F264" s="7">
        <v>135.4</v>
      </c>
      <c r="G264" s="7">
        <v>24.8</v>
      </c>
      <c r="H264" s="7">
        <v>24.8</v>
      </c>
      <c r="I264" s="7"/>
      <c r="J264" s="7">
        <v>29.5</v>
      </c>
      <c r="K264" s="7">
        <v>29.5</v>
      </c>
      <c r="L264" s="7"/>
      <c r="M264" s="7">
        <v>30.5</v>
      </c>
      <c r="N264" s="7">
        <v>30.5</v>
      </c>
    </row>
    <row r="265" spans="1:16" ht="18.75" x14ac:dyDescent="0.2">
      <c r="A265" s="62" t="s">
        <v>324</v>
      </c>
      <c r="B265" s="63" t="s">
        <v>89</v>
      </c>
      <c r="C265" s="7">
        <v>6.3</v>
      </c>
      <c r="D265" s="33">
        <v>7.2</v>
      </c>
      <c r="E265" s="7">
        <v>8</v>
      </c>
      <c r="F265" s="7">
        <v>9.1999999999999993</v>
      </c>
      <c r="G265" s="7">
        <v>8.5</v>
      </c>
      <c r="H265" s="7">
        <v>8.5</v>
      </c>
      <c r="I265" s="7"/>
      <c r="J265" s="7">
        <v>8.5</v>
      </c>
      <c r="K265" s="7">
        <v>8.5</v>
      </c>
      <c r="L265" s="7"/>
      <c r="M265" s="7">
        <v>8.8000000000000007</v>
      </c>
      <c r="N265" s="7">
        <v>8.8000000000000007</v>
      </c>
    </row>
    <row r="266" spans="1:16" ht="18.75" x14ac:dyDescent="0.2">
      <c r="A266" s="62" t="s">
        <v>306</v>
      </c>
      <c r="B266" s="63" t="s">
        <v>89</v>
      </c>
      <c r="C266" s="7"/>
      <c r="D266" s="33"/>
      <c r="E266" s="7">
        <v>0</v>
      </c>
      <c r="F266" s="7">
        <v>0</v>
      </c>
      <c r="G266" s="7">
        <v>0</v>
      </c>
      <c r="H266" s="7">
        <v>0</v>
      </c>
      <c r="I266" s="7"/>
      <c r="J266" s="7">
        <v>0</v>
      </c>
      <c r="K266" s="7">
        <v>0</v>
      </c>
      <c r="L266" s="7"/>
      <c r="M266" s="7">
        <v>0</v>
      </c>
      <c r="N266" s="7">
        <v>0</v>
      </c>
    </row>
    <row r="267" spans="1:16" ht="18.75" x14ac:dyDescent="0.2">
      <c r="A267" s="40" t="s">
        <v>307</v>
      </c>
      <c r="B267" s="44" t="s">
        <v>89</v>
      </c>
      <c r="C267" s="7">
        <v>14.9</v>
      </c>
      <c r="D267" s="34">
        <v>39</v>
      </c>
      <c r="E267" s="7">
        <f>E233-E252</f>
        <v>51.299999999999955</v>
      </c>
      <c r="F267" s="7">
        <f>F233-F252</f>
        <v>-116.40000000000009</v>
      </c>
      <c r="G267" s="7">
        <f>G233-G252</f>
        <v>-11.299999999999727</v>
      </c>
      <c r="H267" s="7">
        <f t="shared" ref="H267:N267" si="14">H233-H252</f>
        <v>-11.299999999999727</v>
      </c>
      <c r="I267" s="7">
        <f t="shared" si="14"/>
        <v>0</v>
      </c>
      <c r="J267" s="7">
        <f>J233-J252</f>
        <v>-11.499999999999773</v>
      </c>
      <c r="K267" s="7">
        <f t="shared" si="14"/>
        <v>-11.499999999999773</v>
      </c>
      <c r="L267" s="7">
        <f t="shared" si="14"/>
        <v>0</v>
      </c>
      <c r="M267" s="7">
        <f>M233-M252</f>
        <v>-12</v>
      </c>
      <c r="N267" s="7">
        <f t="shared" si="14"/>
        <v>-12</v>
      </c>
    </row>
    <row r="268" spans="1:16" ht="18.75" x14ac:dyDescent="0.2">
      <c r="A268" s="53" t="s">
        <v>308</v>
      </c>
      <c r="B268" s="44" t="s">
        <v>89</v>
      </c>
      <c r="C268" s="9">
        <v>0</v>
      </c>
      <c r="D268" s="55">
        <v>0</v>
      </c>
      <c r="E268" s="55">
        <v>0</v>
      </c>
      <c r="F268" s="55">
        <v>0</v>
      </c>
      <c r="G268" s="55">
        <v>0</v>
      </c>
      <c r="H268" s="55">
        <v>0</v>
      </c>
      <c r="I268" s="55">
        <v>0</v>
      </c>
      <c r="J268" s="55">
        <v>0</v>
      </c>
      <c r="K268" s="55">
        <v>0</v>
      </c>
      <c r="L268" s="55">
        <v>0</v>
      </c>
      <c r="M268" s="55">
        <v>0</v>
      </c>
      <c r="N268" s="55">
        <v>0</v>
      </c>
    </row>
    <row r="269" spans="1:16" ht="18.75" x14ac:dyDescent="0.2">
      <c r="A269" s="45" t="s">
        <v>311</v>
      </c>
      <c r="B269" s="43"/>
      <c r="C269" s="7"/>
      <c r="D269" s="52"/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1:16" ht="18.75" x14ac:dyDescent="0.2">
      <c r="A270" s="53" t="s">
        <v>332</v>
      </c>
      <c r="B270" s="43" t="s">
        <v>77</v>
      </c>
      <c r="C270" s="68">
        <f t="shared" ref="C270:H270" si="15">C277+C306/1000</f>
        <v>19.479999999999997</v>
      </c>
      <c r="D270" s="68">
        <f t="shared" si="15"/>
        <v>19.053000000000001</v>
      </c>
      <c r="E270" s="68">
        <f t="shared" si="15"/>
        <v>18.558</v>
      </c>
      <c r="F270" s="68">
        <f t="shared" si="15"/>
        <v>19.495999999999999</v>
      </c>
      <c r="G270" s="68">
        <f t="shared" si="15"/>
        <v>18.794</v>
      </c>
      <c r="H270" s="68">
        <f t="shared" si="15"/>
        <v>19.529999999999998</v>
      </c>
      <c r="I270" s="68">
        <f t="shared" ref="I270:N270" si="16">I277+I306/1000</f>
        <v>-4.2939999999999996</v>
      </c>
      <c r="J270" s="68">
        <f t="shared" si="16"/>
        <v>18.701000000000001</v>
      </c>
      <c r="K270" s="68">
        <f>K277+K306/1000</f>
        <v>19.506</v>
      </c>
      <c r="L270" s="68">
        <f t="shared" si="16"/>
        <v>-4.2939999999999996</v>
      </c>
      <c r="M270" s="68">
        <f t="shared" si="16"/>
        <v>18.701000000000001</v>
      </c>
      <c r="N270" s="68">
        <f t="shared" si="16"/>
        <v>19.506</v>
      </c>
    </row>
    <row r="271" spans="1:16" ht="30" customHeight="1" x14ac:dyDescent="0.2">
      <c r="A271" s="40" t="s">
        <v>333</v>
      </c>
      <c r="B271" s="43" t="s">
        <v>77</v>
      </c>
      <c r="C271" s="69"/>
      <c r="D271" s="70"/>
      <c r="E271" s="69"/>
      <c r="F271" s="69"/>
      <c r="G271" s="69"/>
      <c r="H271" s="69"/>
      <c r="I271" s="69"/>
      <c r="J271" s="69"/>
      <c r="K271" s="69"/>
      <c r="L271" s="69"/>
      <c r="M271" s="69"/>
      <c r="N271" s="69"/>
    </row>
    <row r="272" spans="1:16" ht="37.5" x14ac:dyDescent="0.2">
      <c r="A272" s="71" t="s">
        <v>336</v>
      </c>
      <c r="B272" s="43" t="s">
        <v>77</v>
      </c>
      <c r="C272" s="13">
        <v>22.067</v>
      </c>
      <c r="D272" s="13">
        <v>22.117000000000001</v>
      </c>
      <c r="E272" s="13">
        <v>22.145</v>
      </c>
      <c r="F272" s="13">
        <v>22.15</v>
      </c>
      <c r="G272" s="9">
        <v>22</v>
      </c>
      <c r="H272" s="9">
        <v>22.15</v>
      </c>
      <c r="I272" s="9"/>
      <c r="J272" s="9">
        <v>21.9</v>
      </c>
      <c r="K272" s="9">
        <v>22</v>
      </c>
      <c r="L272" s="9"/>
      <c r="M272" s="13">
        <v>21.9</v>
      </c>
      <c r="N272" s="13">
        <v>22</v>
      </c>
      <c r="P272" s="3" t="s">
        <v>92</v>
      </c>
    </row>
    <row r="273" spans="1:14" ht="18.75" x14ac:dyDescent="0.2">
      <c r="A273" s="38" t="s">
        <v>337</v>
      </c>
      <c r="B273" s="43" t="s">
        <v>77</v>
      </c>
      <c r="C273" s="7"/>
      <c r="D273" s="33"/>
      <c r="E273" s="7"/>
      <c r="F273" s="7"/>
      <c r="G273" s="7"/>
      <c r="H273" s="7"/>
      <c r="I273" s="7"/>
      <c r="J273" s="7"/>
      <c r="K273" s="7"/>
      <c r="L273" s="7"/>
      <c r="M273" s="7"/>
      <c r="N273" s="7"/>
    </row>
    <row r="274" spans="1:14" ht="56.25" x14ac:dyDescent="0.2">
      <c r="A274" s="38" t="s">
        <v>338</v>
      </c>
      <c r="B274" s="43" t="s">
        <v>77</v>
      </c>
      <c r="C274" s="7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</row>
    <row r="275" spans="1:14" ht="27" customHeight="1" x14ac:dyDescent="0.2">
      <c r="A275" s="38" t="s">
        <v>368</v>
      </c>
      <c r="B275" s="43" t="s">
        <v>77</v>
      </c>
      <c r="C275" s="7"/>
      <c r="D275" s="54"/>
      <c r="E275" s="7"/>
      <c r="F275" s="7"/>
      <c r="G275" s="7"/>
      <c r="H275" s="7"/>
      <c r="I275" s="7"/>
      <c r="J275" s="7"/>
      <c r="K275" s="7"/>
      <c r="L275" s="7"/>
      <c r="M275" s="7"/>
      <c r="N275" s="7"/>
    </row>
    <row r="276" spans="1:14" ht="29.25" customHeight="1" x14ac:dyDescent="0.2">
      <c r="A276" s="38" t="s">
        <v>369</v>
      </c>
      <c r="B276" s="43" t="s">
        <v>77</v>
      </c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  <c r="N276" s="69"/>
    </row>
    <row r="277" spans="1:14" ht="37.5" x14ac:dyDescent="0.2">
      <c r="A277" s="72" t="s">
        <v>334</v>
      </c>
      <c r="B277" s="60" t="s">
        <v>77</v>
      </c>
      <c r="C277" s="73">
        <v>16.899999999999999</v>
      </c>
      <c r="D277" s="49">
        <f>D272-D297</f>
        <v>16.93</v>
      </c>
      <c r="E277" s="49">
        <f>E272-E297</f>
        <v>17.850999999999999</v>
      </c>
      <c r="F277" s="49">
        <f t="shared" ref="F277:N277" si="17">F272-F297</f>
        <v>17.855999999999998</v>
      </c>
      <c r="G277" s="49">
        <f t="shared" si="17"/>
        <v>17.701000000000001</v>
      </c>
      <c r="H277" s="49">
        <f t="shared" si="17"/>
        <v>17.855999999999998</v>
      </c>
      <c r="I277" s="49">
        <f t="shared" si="17"/>
        <v>-4.2939999999999996</v>
      </c>
      <c r="J277" s="49">
        <f>J272-J297</f>
        <v>17.600999999999999</v>
      </c>
      <c r="K277" s="49">
        <f>K272-K297</f>
        <v>17.706</v>
      </c>
      <c r="L277" s="49">
        <f t="shared" si="17"/>
        <v>-4.2939999999999996</v>
      </c>
      <c r="M277" s="49">
        <f t="shared" si="17"/>
        <v>17.600999999999999</v>
      </c>
      <c r="N277" s="49">
        <f t="shared" si="17"/>
        <v>17.706</v>
      </c>
    </row>
    <row r="278" spans="1:14" ht="37.5" x14ac:dyDescent="0.2">
      <c r="A278" s="38" t="s">
        <v>339</v>
      </c>
      <c r="B278" s="60" t="s">
        <v>77</v>
      </c>
      <c r="C278" s="30">
        <v>0.92900000000000005</v>
      </c>
      <c r="D278" s="30">
        <v>0.93200000000000005</v>
      </c>
      <c r="E278" s="30">
        <v>0.88900000000000001</v>
      </c>
      <c r="F278" s="30">
        <v>0.88900000000000001</v>
      </c>
      <c r="G278" s="30">
        <v>0.88900000000000001</v>
      </c>
      <c r="H278" s="30">
        <v>0.88900000000000001</v>
      </c>
      <c r="I278" s="30">
        <v>0.88900000000000001</v>
      </c>
      <c r="J278" s="30">
        <v>0.88900000000000001</v>
      </c>
      <c r="K278" s="30">
        <v>0.88900000000000001</v>
      </c>
      <c r="L278" s="30">
        <v>0.88900000000000001</v>
      </c>
      <c r="M278" s="30">
        <v>0.88900000000000001</v>
      </c>
      <c r="N278" s="30">
        <v>0.88900000000000001</v>
      </c>
    </row>
    <row r="279" spans="1:14" ht="18.75" x14ac:dyDescent="0.2">
      <c r="A279" s="38" t="s">
        <v>340</v>
      </c>
      <c r="B279" s="60" t="s">
        <v>77</v>
      </c>
      <c r="C279" s="31">
        <v>0.20499999999999999</v>
      </c>
      <c r="D279" s="31">
        <v>0.19900000000000001</v>
      </c>
      <c r="E279" s="31">
        <v>0.50900000000000001</v>
      </c>
      <c r="F279" s="31">
        <v>0.50900000000000001</v>
      </c>
      <c r="G279" s="31">
        <v>0.50900000000000001</v>
      </c>
      <c r="H279" s="31">
        <v>0.50900000000000001</v>
      </c>
      <c r="I279" s="31">
        <v>0.50900000000000001</v>
      </c>
      <c r="J279" s="31">
        <v>0.50900000000000001</v>
      </c>
      <c r="K279" s="31">
        <v>0.50900000000000001</v>
      </c>
      <c r="L279" s="31">
        <v>0.50900000000000001</v>
      </c>
      <c r="M279" s="31">
        <v>0.50900000000000001</v>
      </c>
      <c r="N279" s="31">
        <v>0.50900000000000001</v>
      </c>
    </row>
    <row r="280" spans="1:14" ht="18.75" x14ac:dyDescent="0.2">
      <c r="A280" s="38" t="s">
        <v>341</v>
      </c>
      <c r="B280" s="60" t="s">
        <v>77</v>
      </c>
      <c r="C280" s="60">
        <v>1.139</v>
      </c>
      <c r="D280" s="60">
        <v>1.0760000000000001</v>
      </c>
      <c r="E280" s="31">
        <v>0.68700000000000006</v>
      </c>
      <c r="F280" s="31">
        <v>0.68700000000000006</v>
      </c>
      <c r="G280" s="31">
        <v>0.68700000000000006</v>
      </c>
      <c r="H280" s="31">
        <v>0.68700000000000006</v>
      </c>
      <c r="I280" s="31">
        <v>0.68700000000000006</v>
      </c>
      <c r="J280" s="31">
        <v>0.68700000000000006</v>
      </c>
      <c r="K280" s="31">
        <v>0.68700000000000006</v>
      </c>
      <c r="L280" s="31">
        <v>0.68700000000000006</v>
      </c>
      <c r="M280" s="31">
        <v>0.68700000000000006</v>
      </c>
      <c r="N280" s="31">
        <v>0.68700000000000006</v>
      </c>
    </row>
    <row r="281" spans="1:14" ht="37.5" x14ac:dyDescent="0.2">
      <c r="A281" s="38" t="s">
        <v>342</v>
      </c>
      <c r="B281" s="60" t="s">
        <v>77</v>
      </c>
      <c r="C281" s="12">
        <v>0.1</v>
      </c>
      <c r="D281" s="12">
        <v>0.14099999999999999</v>
      </c>
      <c r="E281" s="12">
        <v>0.14399999999999999</v>
      </c>
      <c r="F281" s="12">
        <v>0.14399999999999999</v>
      </c>
      <c r="G281" s="12">
        <v>0.14399999999999999</v>
      </c>
      <c r="H281" s="12">
        <v>0.14399999999999999</v>
      </c>
      <c r="I281" s="12">
        <v>0.14399999999999999</v>
      </c>
      <c r="J281" s="12">
        <v>0.14399999999999999</v>
      </c>
      <c r="K281" s="12">
        <v>0.14399999999999999</v>
      </c>
      <c r="L281" s="12">
        <v>0.14399999999999999</v>
      </c>
      <c r="M281" s="12">
        <v>0.14399999999999999</v>
      </c>
      <c r="N281" s="12">
        <v>0.14399999999999999</v>
      </c>
    </row>
    <row r="282" spans="1:14" ht="56.25" x14ac:dyDescent="0.2">
      <c r="A282" s="38" t="s">
        <v>343</v>
      </c>
      <c r="B282" s="60" t="s">
        <v>77</v>
      </c>
      <c r="C282" s="12">
        <v>0.223</v>
      </c>
      <c r="D282" s="15">
        <v>0.223</v>
      </c>
      <c r="E282" s="15">
        <v>0.10100000000000001</v>
      </c>
      <c r="F282" s="15">
        <v>0.10100000000000001</v>
      </c>
      <c r="G282" s="15">
        <v>0.10100000000000001</v>
      </c>
      <c r="H282" s="15">
        <v>0.10100000000000001</v>
      </c>
      <c r="I282" s="15">
        <v>0.10100000000000001</v>
      </c>
      <c r="J282" s="15">
        <v>0.10100000000000001</v>
      </c>
      <c r="K282" s="15">
        <v>0.10100000000000001</v>
      </c>
      <c r="L282" s="15">
        <v>0.10100000000000001</v>
      </c>
      <c r="M282" s="15">
        <v>0.10100000000000001</v>
      </c>
      <c r="N282" s="15">
        <v>0.10100000000000001</v>
      </c>
    </row>
    <row r="283" spans="1:14" ht="18.75" x14ac:dyDescent="0.2">
      <c r="A283" s="38" t="s">
        <v>344</v>
      </c>
      <c r="B283" s="60" t="s">
        <v>77</v>
      </c>
      <c r="C283" s="12">
        <v>6.7000000000000004E-2</v>
      </c>
      <c r="D283" s="33">
        <v>6.9000000000000006E-2</v>
      </c>
      <c r="E283" s="33">
        <v>4.3999999999999997E-2</v>
      </c>
      <c r="F283" s="33">
        <v>4.3999999999999997E-2</v>
      </c>
      <c r="G283" s="33">
        <v>4.3999999999999997E-2</v>
      </c>
      <c r="H283" s="33">
        <v>4.3999999999999997E-2</v>
      </c>
      <c r="I283" s="33">
        <v>4.3999999999999997E-2</v>
      </c>
      <c r="J283" s="33">
        <v>4.3999999999999997E-2</v>
      </c>
      <c r="K283" s="33">
        <v>4.3999999999999997E-2</v>
      </c>
      <c r="L283" s="33">
        <v>4.3999999999999997E-2</v>
      </c>
      <c r="M283" s="33">
        <v>4.3999999999999997E-2</v>
      </c>
      <c r="N283" s="33">
        <v>4.3999999999999997E-2</v>
      </c>
    </row>
    <row r="284" spans="1:14" ht="37.5" x14ac:dyDescent="0.2">
      <c r="A284" s="38" t="s">
        <v>345</v>
      </c>
      <c r="B284" s="60" t="s">
        <v>77</v>
      </c>
      <c r="C284" s="32">
        <v>0.91700000000000004</v>
      </c>
      <c r="D284" s="35">
        <v>0.93100000000000005</v>
      </c>
      <c r="E284" s="32">
        <v>0.91600000000000004</v>
      </c>
      <c r="F284" s="32">
        <v>0.91600000000000004</v>
      </c>
      <c r="G284" s="32">
        <v>0.91600000000000004</v>
      </c>
      <c r="H284" s="32">
        <v>0.91600000000000004</v>
      </c>
      <c r="I284" s="32">
        <v>0.91600000000000004</v>
      </c>
      <c r="J284" s="32">
        <v>0.91600000000000004</v>
      </c>
      <c r="K284" s="32">
        <v>0.91600000000000004</v>
      </c>
      <c r="L284" s="32">
        <v>0.91600000000000004</v>
      </c>
      <c r="M284" s="32">
        <v>0.91600000000000004</v>
      </c>
      <c r="N284" s="32">
        <v>0.91600000000000004</v>
      </c>
    </row>
    <row r="285" spans="1:14" ht="18.75" x14ac:dyDescent="0.2">
      <c r="A285" s="38" t="s">
        <v>346</v>
      </c>
      <c r="B285" s="60" t="s">
        <v>77</v>
      </c>
      <c r="C285" s="12">
        <v>0.41199999999999998</v>
      </c>
      <c r="D285" s="15">
        <v>9.2999999999999999E-2</v>
      </c>
      <c r="E285" s="15">
        <v>6.7000000000000004E-2</v>
      </c>
      <c r="F285" s="15">
        <v>6.7000000000000004E-2</v>
      </c>
      <c r="G285" s="15">
        <v>6.7000000000000004E-2</v>
      </c>
      <c r="H285" s="15">
        <v>6.7000000000000004E-2</v>
      </c>
      <c r="I285" s="15">
        <v>6.7000000000000004E-2</v>
      </c>
      <c r="J285" s="15">
        <v>6.7000000000000004E-2</v>
      </c>
      <c r="K285" s="15">
        <v>6.7000000000000004E-2</v>
      </c>
      <c r="L285" s="15">
        <v>6.7000000000000004E-2</v>
      </c>
      <c r="M285" s="15">
        <v>6.7000000000000004E-2</v>
      </c>
      <c r="N285" s="15">
        <v>6.7000000000000004E-2</v>
      </c>
    </row>
    <row r="286" spans="1:14" ht="37.5" x14ac:dyDescent="0.2">
      <c r="A286" s="38" t="s">
        <v>347</v>
      </c>
      <c r="B286" s="60" t="s">
        <v>77</v>
      </c>
      <c r="C286" s="74">
        <v>2.5999999999999999E-2</v>
      </c>
      <c r="D286" s="33">
        <v>2.5000000000000001E-2</v>
      </c>
      <c r="E286" s="33">
        <v>2.5999999999999999E-2</v>
      </c>
      <c r="F286" s="33">
        <v>2.5999999999999999E-2</v>
      </c>
      <c r="G286" s="33">
        <v>2.5999999999999999E-2</v>
      </c>
      <c r="H286" s="33">
        <v>2.5999999999999999E-2</v>
      </c>
      <c r="I286" s="33">
        <v>2.5999999999999999E-2</v>
      </c>
      <c r="J286" s="33">
        <v>2.5999999999999999E-2</v>
      </c>
      <c r="K286" s="33">
        <v>2.5999999999999999E-2</v>
      </c>
      <c r="L286" s="33">
        <v>2.5999999999999999E-2</v>
      </c>
      <c r="M286" s="33">
        <v>2.5999999999999999E-2</v>
      </c>
      <c r="N286" s="33">
        <v>2.5999999999999999E-2</v>
      </c>
    </row>
    <row r="287" spans="1:14" ht="18.75" x14ac:dyDescent="0.2">
      <c r="A287" s="38" t="s">
        <v>348</v>
      </c>
      <c r="B287" s="60" t="s">
        <v>77</v>
      </c>
      <c r="C287" s="7"/>
      <c r="D287" s="33"/>
      <c r="E287" s="7">
        <v>0.01</v>
      </c>
      <c r="F287" s="7">
        <v>0.01</v>
      </c>
      <c r="G287" s="7">
        <v>0.01</v>
      </c>
      <c r="H287" s="7">
        <v>0.01</v>
      </c>
      <c r="I287" s="7">
        <v>0.01</v>
      </c>
      <c r="J287" s="7">
        <v>0.01</v>
      </c>
      <c r="K287" s="7">
        <v>0.01</v>
      </c>
      <c r="L287" s="7">
        <v>0.01</v>
      </c>
      <c r="M287" s="7">
        <v>0.01</v>
      </c>
      <c r="N287" s="7">
        <v>0.01</v>
      </c>
    </row>
    <row r="288" spans="1:14" ht="18.75" x14ac:dyDescent="0.2">
      <c r="A288" s="38" t="s">
        <v>349</v>
      </c>
      <c r="B288" s="60" t="s">
        <v>77</v>
      </c>
      <c r="C288" s="8">
        <v>1.0999999999999999E-2</v>
      </c>
      <c r="D288" s="36">
        <v>8.0000000000000002E-3</v>
      </c>
      <c r="E288" s="36">
        <v>1E-3</v>
      </c>
      <c r="F288" s="36">
        <v>1E-3</v>
      </c>
      <c r="G288" s="36">
        <v>1E-3</v>
      </c>
      <c r="H288" s="36">
        <v>1E-3</v>
      </c>
      <c r="I288" s="36">
        <v>1E-3</v>
      </c>
      <c r="J288" s="36">
        <v>1E-3</v>
      </c>
      <c r="K288" s="36">
        <v>1E-3</v>
      </c>
      <c r="L288" s="36">
        <v>1E-3</v>
      </c>
      <c r="M288" s="36">
        <v>1E-3</v>
      </c>
      <c r="N288" s="36">
        <v>1E-3</v>
      </c>
    </row>
    <row r="289" spans="1:16" ht="37.5" x14ac:dyDescent="0.2">
      <c r="A289" s="38" t="s">
        <v>350</v>
      </c>
      <c r="B289" s="60" t="s">
        <v>77</v>
      </c>
      <c r="C289" s="34">
        <v>8.0000000000000002E-3</v>
      </c>
      <c r="D289" s="34">
        <v>8.0000000000000002E-3</v>
      </c>
      <c r="E289" s="34">
        <v>1.7999999999999999E-2</v>
      </c>
      <c r="F289" s="34">
        <v>1.7999999999999999E-2</v>
      </c>
      <c r="G289" s="34">
        <v>1.7999999999999999E-2</v>
      </c>
      <c r="H289" s="34">
        <v>1.7999999999999999E-2</v>
      </c>
      <c r="I289" s="34">
        <v>1.7999999999999999E-2</v>
      </c>
      <c r="J289" s="34">
        <v>1.7999999999999999E-2</v>
      </c>
      <c r="K289" s="34">
        <v>1.7999999999999999E-2</v>
      </c>
      <c r="L289" s="34">
        <v>1.7999999999999999E-2</v>
      </c>
      <c r="M289" s="34">
        <v>1.7999999999999999E-2</v>
      </c>
      <c r="N289" s="34">
        <v>1.7999999999999999E-2</v>
      </c>
    </row>
    <row r="290" spans="1:16" ht="37.5" x14ac:dyDescent="0.2">
      <c r="A290" s="38" t="s">
        <v>351</v>
      </c>
      <c r="B290" s="60" t="s">
        <v>77</v>
      </c>
      <c r="C290" s="12">
        <v>0.13400000000000001</v>
      </c>
      <c r="D290" s="15">
        <v>0.14099999999999999</v>
      </c>
      <c r="E290" s="15">
        <v>0.17199999999999999</v>
      </c>
      <c r="F290" s="15">
        <v>0.17199999999999999</v>
      </c>
      <c r="G290" s="15">
        <v>0.17199999999999999</v>
      </c>
      <c r="H290" s="15">
        <v>0.17199999999999999</v>
      </c>
      <c r="I290" s="15">
        <v>0.17199999999999999</v>
      </c>
      <c r="J290" s="15">
        <v>0.17199999999999999</v>
      </c>
      <c r="K290" s="15">
        <v>0.17199999999999999</v>
      </c>
      <c r="L290" s="15">
        <v>0.17199999999999999</v>
      </c>
      <c r="M290" s="15">
        <v>0.17199999999999999</v>
      </c>
      <c r="N290" s="15">
        <v>0.17199999999999999</v>
      </c>
    </row>
    <row r="291" spans="1:16" ht="37.5" x14ac:dyDescent="0.2">
      <c r="A291" s="38" t="s">
        <v>352</v>
      </c>
      <c r="B291" s="21" t="s">
        <v>77</v>
      </c>
      <c r="C291" s="7">
        <v>0.04</v>
      </c>
      <c r="D291" s="33">
        <v>4.8000000000000001E-2</v>
      </c>
      <c r="E291" s="33">
        <v>5.7000000000000002E-2</v>
      </c>
      <c r="F291" s="33">
        <v>5.7000000000000002E-2</v>
      </c>
      <c r="G291" s="33">
        <v>5.7000000000000002E-2</v>
      </c>
      <c r="H291" s="33">
        <v>5.7000000000000002E-2</v>
      </c>
      <c r="I291" s="33">
        <v>5.7000000000000002E-2</v>
      </c>
      <c r="J291" s="33">
        <v>5.7000000000000002E-2</v>
      </c>
      <c r="K291" s="33">
        <v>5.7000000000000002E-2</v>
      </c>
      <c r="L291" s="33">
        <v>5.7000000000000002E-2</v>
      </c>
      <c r="M291" s="33">
        <v>5.7000000000000002E-2</v>
      </c>
      <c r="N291" s="33">
        <v>5.7000000000000002E-2</v>
      </c>
    </row>
    <row r="292" spans="1:16" ht="37.5" x14ac:dyDescent="0.2">
      <c r="A292" s="38" t="s">
        <v>353</v>
      </c>
      <c r="B292" s="21" t="s">
        <v>77</v>
      </c>
      <c r="C292" s="32">
        <v>0.94599999999999995</v>
      </c>
      <c r="D292" s="35">
        <v>0.90800000000000003</v>
      </c>
      <c r="E292" s="35">
        <v>0.93600000000000005</v>
      </c>
      <c r="F292" s="35">
        <v>0.93600000000000005</v>
      </c>
      <c r="G292" s="35">
        <v>0.93600000000000005</v>
      </c>
      <c r="H292" s="35">
        <v>0.93600000000000005</v>
      </c>
      <c r="I292" s="35">
        <v>0.93600000000000005</v>
      </c>
      <c r="J292" s="35">
        <v>0.93600000000000005</v>
      </c>
      <c r="K292" s="35">
        <v>0.93600000000000005</v>
      </c>
      <c r="L292" s="35">
        <v>0.93600000000000005</v>
      </c>
      <c r="M292" s="35">
        <v>0.93600000000000005</v>
      </c>
      <c r="N292" s="35">
        <v>0.93600000000000005</v>
      </c>
    </row>
    <row r="293" spans="1:16" ht="18.75" x14ac:dyDescent="0.2">
      <c r="A293" s="38" t="s">
        <v>354</v>
      </c>
      <c r="B293" s="21" t="s">
        <v>77</v>
      </c>
      <c r="C293" s="12">
        <v>1.4259999999999999</v>
      </c>
      <c r="D293" s="12">
        <v>1.421</v>
      </c>
      <c r="E293" s="12">
        <v>1.4610000000000001</v>
      </c>
      <c r="F293" s="12">
        <v>1.4610000000000001</v>
      </c>
      <c r="G293" s="12">
        <v>1.4610000000000001</v>
      </c>
      <c r="H293" s="12">
        <v>1.4610000000000001</v>
      </c>
      <c r="I293" s="12">
        <v>1.4610000000000001</v>
      </c>
      <c r="J293" s="12">
        <v>1.4610000000000001</v>
      </c>
      <c r="K293" s="12">
        <v>1.4610000000000001</v>
      </c>
      <c r="L293" s="12">
        <v>1.4610000000000001</v>
      </c>
      <c r="M293" s="12">
        <v>1.4610000000000001</v>
      </c>
      <c r="N293" s="12">
        <v>1.4610000000000001</v>
      </c>
    </row>
    <row r="294" spans="1:16" ht="37.5" x14ac:dyDescent="0.2">
      <c r="A294" s="38" t="s">
        <v>355</v>
      </c>
      <c r="B294" s="21" t="s">
        <v>77</v>
      </c>
      <c r="C294" s="12">
        <v>0.42</v>
      </c>
      <c r="D294" s="12">
        <v>0.42</v>
      </c>
      <c r="E294" s="12">
        <v>0.41599999999999998</v>
      </c>
      <c r="F294" s="12">
        <v>0.41599999999999998</v>
      </c>
      <c r="G294" s="12">
        <v>0.41599999999999998</v>
      </c>
      <c r="H294" s="12">
        <v>0.41599999999999998</v>
      </c>
      <c r="I294" s="12">
        <v>0.41599999999999998</v>
      </c>
      <c r="J294" s="12">
        <v>0.41599999999999998</v>
      </c>
      <c r="K294" s="12">
        <v>0.41599999999999998</v>
      </c>
      <c r="L294" s="12">
        <v>0.41599999999999998</v>
      </c>
      <c r="M294" s="12">
        <v>0.41599999999999998</v>
      </c>
      <c r="N294" s="12">
        <v>0.41599999999999998</v>
      </c>
    </row>
    <row r="295" spans="1:16" ht="37.5" x14ac:dyDescent="0.2">
      <c r="A295" s="38" t="s">
        <v>356</v>
      </c>
      <c r="B295" s="21" t="s">
        <v>77</v>
      </c>
      <c r="C295" s="12">
        <v>0.15</v>
      </c>
      <c r="D295" s="12">
        <v>0.155</v>
      </c>
      <c r="E295" s="12">
        <v>0.159</v>
      </c>
      <c r="F295" s="12">
        <v>0.159</v>
      </c>
      <c r="G295" s="12">
        <v>0.159</v>
      </c>
      <c r="H295" s="12">
        <v>0.159</v>
      </c>
      <c r="I295" s="12">
        <v>0.159</v>
      </c>
      <c r="J295" s="12">
        <v>0.159</v>
      </c>
      <c r="K295" s="12">
        <v>0.159</v>
      </c>
      <c r="L295" s="12">
        <v>0.159</v>
      </c>
      <c r="M295" s="12">
        <v>0.159</v>
      </c>
      <c r="N295" s="12">
        <v>0.159</v>
      </c>
    </row>
    <row r="296" spans="1:16" ht="18.75" x14ac:dyDescent="0.2">
      <c r="A296" s="38" t="s">
        <v>357</v>
      </c>
      <c r="B296" s="21" t="s">
        <v>77</v>
      </c>
      <c r="C296" s="12">
        <v>0.2</v>
      </c>
      <c r="D296" s="12">
        <v>0.21</v>
      </c>
      <c r="E296" s="12">
        <v>0.48099999999999998</v>
      </c>
      <c r="F296" s="12">
        <v>0.48099999999999998</v>
      </c>
      <c r="G296" s="12">
        <v>0.48099999999999998</v>
      </c>
      <c r="H296" s="12">
        <v>0.48099999999999998</v>
      </c>
      <c r="I296" s="12">
        <v>0.48099999999999998</v>
      </c>
      <c r="J296" s="12">
        <v>0.48099999999999998</v>
      </c>
      <c r="K296" s="12">
        <v>0.48099999999999998</v>
      </c>
      <c r="L296" s="12">
        <v>0.48099999999999998</v>
      </c>
      <c r="M296" s="12">
        <v>0.48099999999999998</v>
      </c>
      <c r="N296" s="12">
        <v>0.48099999999999998</v>
      </c>
    </row>
    <row r="297" spans="1:16" ht="60" customHeight="1" x14ac:dyDescent="0.2">
      <c r="A297" s="72" t="s">
        <v>335</v>
      </c>
      <c r="B297" s="21" t="s">
        <v>77</v>
      </c>
      <c r="C297" s="9">
        <v>5.17</v>
      </c>
      <c r="D297" s="22">
        <v>5.1870000000000003</v>
      </c>
      <c r="E297" s="22">
        <v>4.2939999999999996</v>
      </c>
      <c r="F297" s="22">
        <v>4.2939999999999996</v>
      </c>
      <c r="G297" s="22">
        <v>4.2990000000000004</v>
      </c>
      <c r="H297" s="22">
        <v>4.2939999999999996</v>
      </c>
      <c r="I297" s="22">
        <v>4.2939999999999996</v>
      </c>
      <c r="J297" s="22">
        <v>4.2990000000000004</v>
      </c>
      <c r="K297" s="22">
        <v>4.2939999999999996</v>
      </c>
      <c r="L297" s="22">
        <v>4.2939999999999996</v>
      </c>
      <c r="M297" s="22">
        <v>4.2990000000000004</v>
      </c>
      <c r="N297" s="22">
        <v>4.2939999999999996</v>
      </c>
    </row>
    <row r="298" spans="1:16" ht="56.25" x14ac:dyDescent="0.2">
      <c r="A298" s="38" t="s">
        <v>358</v>
      </c>
      <c r="B298" s="21" t="s">
        <v>77</v>
      </c>
      <c r="C298" s="12">
        <v>0.33500000000000002</v>
      </c>
      <c r="D298" s="6">
        <v>3.7999999999999999E-2</v>
      </c>
      <c r="E298" s="6">
        <v>8.0000000000000002E-3</v>
      </c>
      <c r="F298" s="6">
        <v>0.01</v>
      </c>
      <c r="G298" s="6">
        <v>0.01</v>
      </c>
      <c r="H298" s="6">
        <v>0.01</v>
      </c>
      <c r="I298" s="6">
        <v>0.01</v>
      </c>
      <c r="J298" s="6">
        <v>0.01</v>
      </c>
      <c r="K298" s="6">
        <v>0.01</v>
      </c>
      <c r="L298" s="6">
        <v>0.01</v>
      </c>
      <c r="M298" s="6">
        <v>0.01</v>
      </c>
      <c r="N298" s="6">
        <v>0.01</v>
      </c>
    </row>
    <row r="299" spans="1:16" ht="37.5" x14ac:dyDescent="0.2">
      <c r="A299" s="38" t="s">
        <v>359</v>
      </c>
      <c r="B299" s="21" t="s">
        <v>77</v>
      </c>
      <c r="C299" s="7">
        <v>0.2</v>
      </c>
      <c r="D299" s="6">
        <f>D307/1000</f>
        <v>0.76400000000000001</v>
      </c>
      <c r="E299" s="6">
        <f t="shared" ref="E299" si="18">E307/1000</f>
        <v>0.28499999999999998</v>
      </c>
      <c r="F299" s="6">
        <f t="shared" ref="F299:N299" si="19">F307/1000</f>
        <v>0.25600000000000001</v>
      </c>
      <c r="G299" s="6">
        <f t="shared" si="19"/>
        <v>0.222</v>
      </c>
      <c r="H299" s="6">
        <f t="shared" si="19"/>
        <v>0.222</v>
      </c>
      <c r="I299" s="6">
        <f t="shared" si="19"/>
        <v>0</v>
      </c>
      <c r="J299" s="6">
        <f t="shared" si="19"/>
        <v>0.23499999999999999</v>
      </c>
      <c r="K299" s="6">
        <f t="shared" si="19"/>
        <v>0.222</v>
      </c>
      <c r="L299" s="6">
        <f t="shared" si="19"/>
        <v>0</v>
      </c>
      <c r="M299" s="6">
        <f t="shared" si="19"/>
        <v>0.23499999999999999</v>
      </c>
      <c r="N299" s="6">
        <f t="shared" si="19"/>
        <v>0.222</v>
      </c>
    </row>
    <row r="300" spans="1:16" ht="45" customHeight="1" x14ac:dyDescent="0.2">
      <c r="A300" s="38" t="s">
        <v>360</v>
      </c>
      <c r="B300" s="21" t="s">
        <v>77</v>
      </c>
      <c r="C300" s="12">
        <f>C297-C298-C299</f>
        <v>4.6349999999999998</v>
      </c>
      <c r="D300" s="6">
        <f>D297-D298-D299</f>
        <v>4.3849999999999998</v>
      </c>
      <c r="E300" s="6">
        <f t="shared" ref="E300:N300" si="20">E297-E298-E299</f>
        <v>4.0009999999999994</v>
      </c>
      <c r="F300" s="6">
        <f t="shared" si="20"/>
        <v>4.0279999999999996</v>
      </c>
      <c r="G300" s="6">
        <f t="shared" si="20"/>
        <v>4.0670000000000002</v>
      </c>
      <c r="H300" s="6">
        <f>H297-H298-H299</f>
        <v>4.0619999999999994</v>
      </c>
      <c r="I300" s="6">
        <f t="shared" si="20"/>
        <v>4.2839999999999998</v>
      </c>
      <c r="J300" s="6">
        <f t="shared" si="20"/>
        <v>4.0540000000000003</v>
      </c>
      <c r="K300" s="6">
        <f t="shared" si="20"/>
        <v>4.0619999999999994</v>
      </c>
      <c r="L300" s="6">
        <f t="shared" si="20"/>
        <v>4.2839999999999998</v>
      </c>
      <c r="M300" s="6">
        <f t="shared" si="20"/>
        <v>4.0540000000000003</v>
      </c>
      <c r="N300" s="6">
        <f t="shared" si="20"/>
        <v>4.0619999999999994</v>
      </c>
    </row>
    <row r="301" spans="1:16" ht="60.75" customHeight="1" x14ac:dyDescent="0.2">
      <c r="A301" s="53" t="s">
        <v>361</v>
      </c>
      <c r="B301" s="23" t="s">
        <v>321</v>
      </c>
      <c r="C301" s="9">
        <v>39156.53</v>
      </c>
      <c r="D301" s="9">
        <f>D310/D309*1000/12</f>
        <v>43469.907407407409</v>
      </c>
      <c r="E301" s="9">
        <f>E310/E309*1000/12</f>
        <v>44238.683127572011</v>
      </c>
      <c r="F301" s="9">
        <f>F310/F309*1000/12</f>
        <v>48806.584362139918</v>
      </c>
      <c r="G301" s="9">
        <f>G310/G309*1000/12</f>
        <v>50931.069958847736</v>
      </c>
      <c r="H301" s="9">
        <f>H310/H309*1000/12</f>
        <v>51734.567901234579</v>
      </c>
      <c r="I301" s="11"/>
      <c r="J301" s="9">
        <f>J310/J309*1000/12</f>
        <v>53094.650205761318</v>
      </c>
      <c r="K301" s="9">
        <f>K310/K309*1000/12</f>
        <v>54839.506172839501</v>
      </c>
      <c r="L301" s="11"/>
      <c r="M301" s="9">
        <f>M310/M309*1000/12</f>
        <v>55764.403292181065</v>
      </c>
      <c r="N301" s="9">
        <f>N310/N309*1000/12</f>
        <v>58129.629629629628</v>
      </c>
    </row>
    <row r="302" spans="1:16" ht="56.25" x14ac:dyDescent="0.2">
      <c r="A302" s="40" t="s">
        <v>362</v>
      </c>
      <c r="B302" s="23" t="s">
        <v>364</v>
      </c>
      <c r="C302" s="12">
        <v>116.8</v>
      </c>
      <c r="D302" s="12">
        <v>111</v>
      </c>
      <c r="E302" s="12">
        <v>101.8</v>
      </c>
      <c r="F302" s="12">
        <v>110.3</v>
      </c>
      <c r="G302" s="12">
        <v>104.4</v>
      </c>
      <c r="H302" s="12">
        <v>106</v>
      </c>
      <c r="I302" s="12"/>
      <c r="J302" s="12">
        <v>104.2</v>
      </c>
      <c r="K302" s="12">
        <v>106</v>
      </c>
      <c r="L302" s="12"/>
      <c r="M302" s="12">
        <v>105</v>
      </c>
      <c r="N302" s="12">
        <v>106</v>
      </c>
      <c r="P302" s="3" t="s">
        <v>92</v>
      </c>
    </row>
    <row r="303" spans="1:16" ht="37.5" x14ac:dyDescent="0.2">
      <c r="A303" s="39" t="s">
        <v>363</v>
      </c>
      <c r="B303" s="23" t="s">
        <v>364</v>
      </c>
      <c r="C303" s="7">
        <f>C302/105.9</f>
        <v>1.1029272898961284</v>
      </c>
      <c r="D303" s="7">
        <v>1.08</v>
      </c>
      <c r="E303" s="8">
        <v>0.96</v>
      </c>
      <c r="F303" s="8">
        <v>0.92</v>
      </c>
      <c r="G303" s="8">
        <v>0.94</v>
      </c>
      <c r="H303" s="8">
        <v>0.95</v>
      </c>
      <c r="I303" s="8"/>
      <c r="J303" s="8">
        <v>0.99</v>
      </c>
      <c r="K303" s="8">
        <v>1</v>
      </c>
      <c r="L303" s="8"/>
      <c r="M303" s="8">
        <v>1.01</v>
      </c>
      <c r="N303" s="8">
        <v>1.02</v>
      </c>
    </row>
    <row r="304" spans="1:16" ht="18.75" x14ac:dyDescent="0.2">
      <c r="A304" s="39" t="s">
        <v>365</v>
      </c>
      <c r="B304" s="23" t="s">
        <v>366</v>
      </c>
      <c r="C304" s="7">
        <v>13.2</v>
      </c>
      <c r="D304" s="7">
        <v>11.14</v>
      </c>
      <c r="E304" s="7">
        <v>3.81</v>
      </c>
      <c r="F304" s="7">
        <v>8.41</v>
      </c>
      <c r="G304" s="7">
        <v>5.82</v>
      </c>
      <c r="H304" s="7">
        <v>8.57</v>
      </c>
      <c r="I304" s="7">
        <f t="shared" ref="I304:L304" si="21">I306/I270*100/1000</f>
        <v>0</v>
      </c>
      <c r="J304" s="7">
        <v>5.88</v>
      </c>
      <c r="K304" s="7">
        <v>9.23</v>
      </c>
      <c r="L304" s="7">
        <f t="shared" si="21"/>
        <v>0</v>
      </c>
      <c r="M304" s="7">
        <v>5.88</v>
      </c>
      <c r="N304" s="7">
        <v>9.23</v>
      </c>
      <c r="O304" s="29"/>
    </row>
    <row r="305" spans="1:17" ht="37.5" x14ac:dyDescent="0.2">
      <c r="A305" s="39" t="s">
        <v>93</v>
      </c>
      <c r="B305" s="23" t="s">
        <v>67</v>
      </c>
      <c r="C305" s="7">
        <v>1.1000000000000001</v>
      </c>
      <c r="D305" s="75">
        <v>4</v>
      </c>
      <c r="E305" s="24">
        <v>1.53</v>
      </c>
      <c r="F305" s="24">
        <v>1.31</v>
      </c>
      <c r="G305" s="23">
        <v>1.25</v>
      </c>
      <c r="H305" s="23">
        <v>1.1399999999999999</v>
      </c>
      <c r="I305" s="23"/>
      <c r="J305" s="23">
        <v>1.25</v>
      </c>
      <c r="K305" s="23">
        <v>1.1399999999999999</v>
      </c>
      <c r="L305" s="23"/>
      <c r="M305" s="23">
        <v>1.25</v>
      </c>
      <c r="N305" s="23">
        <v>1.1399999999999999</v>
      </c>
    </row>
    <row r="306" spans="1:17" ht="18.75" x14ac:dyDescent="0.2">
      <c r="A306" s="39" t="s">
        <v>94</v>
      </c>
      <c r="B306" s="23" t="s">
        <v>367</v>
      </c>
      <c r="C306" s="32">
        <v>2580</v>
      </c>
      <c r="D306" s="23">
        <v>2123</v>
      </c>
      <c r="E306" s="23">
        <v>707</v>
      </c>
      <c r="F306" s="23">
        <v>1640</v>
      </c>
      <c r="G306" s="23">
        <v>1093</v>
      </c>
      <c r="H306" s="23">
        <v>1674</v>
      </c>
      <c r="I306" s="23"/>
      <c r="J306" s="23">
        <v>1100</v>
      </c>
      <c r="K306" s="23">
        <v>1800</v>
      </c>
      <c r="L306" s="23"/>
      <c r="M306" s="23">
        <v>1100</v>
      </c>
      <c r="N306" s="23">
        <v>1800</v>
      </c>
    </row>
    <row r="307" spans="1:17" ht="56.25" x14ac:dyDescent="0.2">
      <c r="A307" s="39" t="s">
        <v>95</v>
      </c>
      <c r="B307" s="23" t="s">
        <v>367</v>
      </c>
      <c r="C307" s="32">
        <v>206</v>
      </c>
      <c r="D307" s="23">
        <v>764</v>
      </c>
      <c r="E307" s="23">
        <v>285</v>
      </c>
      <c r="F307" s="23">
        <v>256</v>
      </c>
      <c r="G307" s="23">
        <v>222</v>
      </c>
      <c r="H307" s="23">
        <v>222</v>
      </c>
      <c r="I307" s="23"/>
      <c r="J307" s="23">
        <v>235</v>
      </c>
      <c r="K307" s="23">
        <v>222</v>
      </c>
      <c r="L307" s="23"/>
      <c r="M307" s="23">
        <v>235</v>
      </c>
      <c r="N307" s="23">
        <v>222</v>
      </c>
    </row>
    <row r="308" spans="1:17" ht="83.25" customHeight="1" x14ac:dyDescent="0.2">
      <c r="A308" s="40" t="s">
        <v>96</v>
      </c>
      <c r="B308" s="23" t="s">
        <v>367</v>
      </c>
      <c r="C308" s="12">
        <v>2</v>
      </c>
      <c r="D308" s="23">
        <v>5.6</v>
      </c>
      <c r="E308" s="23">
        <v>1.4</v>
      </c>
      <c r="F308" s="23">
        <v>0.9</v>
      </c>
      <c r="G308" s="23">
        <v>1.4</v>
      </c>
      <c r="H308" s="23">
        <v>0.9</v>
      </c>
      <c r="I308" s="23"/>
      <c r="J308" s="23">
        <v>1.4</v>
      </c>
      <c r="K308" s="23">
        <v>0.9</v>
      </c>
      <c r="L308" s="23"/>
      <c r="M308" s="23">
        <v>1.4</v>
      </c>
      <c r="N308" s="23">
        <v>0.9</v>
      </c>
    </row>
    <row r="309" spans="1:17" ht="37.5" x14ac:dyDescent="0.2">
      <c r="A309" s="40" t="s">
        <v>123</v>
      </c>
      <c r="B309" s="23" t="s">
        <v>77</v>
      </c>
      <c r="C309" s="10">
        <v>7.4</v>
      </c>
      <c r="D309" s="76">
        <v>7.2</v>
      </c>
      <c r="E309" s="23">
        <v>8.1</v>
      </c>
      <c r="F309" s="23">
        <v>8.1</v>
      </c>
      <c r="G309" s="23">
        <v>8.1</v>
      </c>
      <c r="H309" s="23">
        <v>8.1</v>
      </c>
      <c r="I309" s="23">
        <v>8.1</v>
      </c>
      <c r="J309" s="23">
        <v>8.1</v>
      </c>
      <c r="K309" s="23">
        <v>8.1</v>
      </c>
      <c r="L309" s="23">
        <v>8.1</v>
      </c>
      <c r="M309" s="23">
        <v>8.1</v>
      </c>
      <c r="N309" s="23">
        <v>8.1</v>
      </c>
    </row>
    <row r="310" spans="1:17" ht="43.5" customHeight="1" x14ac:dyDescent="0.2">
      <c r="A310" s="45" t="s">
        <v>97</v>
      </c>
      <c r="B310" s="23" t="s">
        <v>49</v>
      </c>
      <c r="C310" s="10">
        <v>3477.1</v>
      </c>
      <c r="D310" s="76">
        <v>3755.8</v>
      </c>
      <c r="E310" s="76">
        <v>4300</v>
      </c>
      <c r="F310" s="76">
        <v>4744</v>
      </c>
      <c r="G310" s="76">
        <v>4950.5</v>
      </c>
      <c r="H310" s="76">
        <v>5028.6000000000004</v>
      </c>
      <c r="I310" s="76"/>
      <c r="J310" s="76">
        <v>5160.8</v>
      </c>
      <c r="K310" s="76">
        <v>5330.4</v>
      </c>
      <c r="L310" s="76"/>
      <c r="M310" s="76">
        <v>5420.3</v>
      </c>
      <c r="N310" s="76">
        <v>5650.2</v>
      </c>
    </row>
    <row r="311" spans="1:17" ht="37.5" x14ac:dyDescent="0.2">
      <c r="A311" s="39" t="s">
        <v>320</v>
      </c>
      <c r="B311" s="23" t="s">
        <v>364</v>
      </c>
      <c r="C311" s="12">
        <v>113.7</v>
      </c>
      <c r="D311" s="75">
        <v>108</v>
      </c>
      <c r="E311" s="75">
        <v>114.5</v>
      </c>
      <c r="F311" s="75">
        <v>110.3</v>
      </c>
      <c r="G311" s="75">
        <v>104.4</v>
      </c>
      <c r="H311" s="75">
        <v>106</v>
      </c>
      <c r="I311" s="23"/>
      <c r="J311" s="75">
        <v>104.2</v>
      </c>
      <c r="K311" s="75">
        <v>106</v>
      </c>
      <c r="L311" s="23"/>
      <c r="M311" s="75">
        <v>105</v>
      </c>
      <c r="N311" s="75">
        <v>106</v>
      </c>
    </row>
    <row r="312" spans="1:17" ht="18.75" x14ac:dyDescent="0.2">
      <c r="A312" s="53" t="s">
        <v>312</v>
      </c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</row>
    <row r="313" spans="1:17" ht="37.5" x14ac:dyDescent="0.3">
      <c r="A313" s="40" t="s">
        <v>98</v>
      </c>
      <c r="B313" s="23" t="s">
        <v>367</v>
      </c>
      <c r="C313" s="26">
        <v>2396</v>
      </c>
      <c r="D313" s="26">
        <v>2289</v>
      </c>
      <c r="E313" s="26">
        <v>2281</v>
      </c>
      <c r="F313" s="26">
        <v>2210</v>
      </c>
      <c r="G313" s="26">
        <v>2190</v>
      </c>
      <c r="H313" s="26">
        <v>2210</v>
      </c>
      <c r="I313" s="26"/>
      <c r="J313" s="26">
        <v>2190</v>
      </c>
      <c r="K313" s="26">
        <v>2210</v>
      </c>
      <c r="L313" s="26"/>
      <c r="M313" s="26">
        <v>2190</v>
      </c>
      <c r="N313" s="26">
        <v>2210</v>
      </c>
      <c r="Q313" s="29"/>
    </row>
    <row r="314" spans="1:17" ht="75" x14ac:dyDescent="0.3">
      <c r="A314" s="40" t="s">
        <v>99</v>
      </c>
      <c r="B314" s="23" t="s">
        <v>367</v>
      </c>
      <c r="C314" s="26">
        <v>5248</v>
      </c>
      <c r="D314" s="26">
        <v>5417</v>
      </c>
      <c r="E314" s="26">
        <v>5576</v>
      </c>
      <c r="F314" s="26">
        <v>5601</v>
      </c>
      <c r="G314" s="26">
        <v>5601</v>
      </c>
      <c r="H314" s="26">
        <v>5700</v>
      </c>
      <c r="I314" s="26"/>
      <c r="J314" s="26">
        <v>5700</v>
      </c>
      <c r="K314" s="26">
        <v>5800</v>
      </c>
      <c r="L314" s="26"/>
      <c r="M314" s="26">
        <v>5700</v>
      </c>
      <c r="N314" s="26">
        <v>5800</v>
      </c>
    </row>
    <row r="315" spans="1:17" ht="56.25" x14ac:dyDescent="0.3">
      <c r="A315" s="40" t="s">
        <v>100</v>
      </c>
      <c r="B315" s="23" t="s">
        <v>367</v>
      </c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</row>
    <row r="316" spans="1:17" ht="56.25" x14ac:dyDescent="0.3">
      <c r="A316" s="40" t="s">
        <v>101</v>
      </c>
      <c r="B316" s="23" t="s">
        <v>367</v>
      </c>
      <c r="C316" s="26">
        <v>200</v>
      </c>
      <c r="D316" s="26">
        <v>314</v>
      </c>
      <c r="E316" s="26">
        <v>315</v>
      </c>
      <c r="F316" s="26">
        <v>312</v>
      </c>
      <c r="G316" s="26">
        <v>312</v>
      </c>
      <c r="H316" s="26">
        <v>312</v>
      </c>
      <c r="I316" s="26">
        <v>312</v>
      </c>
      <c r="J316" s="26">
        <v>312</v>
      </c>
      <c r="K316" s="26">
        <v>312</v>
      </c>
      <c r="L316" s="26">
        <v>312</v>
      </c>
      <c r="M316" s="26">
        <v>312</v>
      </c>
      <c r="N316" s="26">
        <v>312</v>
      </c>
    </row>
    <row r="317" spans="1:17" ht="56.25" x14ac:dyDescent="0.3">
      <c r="A317" s="40" t="s">
        <v>102</v>
      </c>
      <c r="B317" s="23" t="s">
        <v>367</v>
      </c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</row>
    <row r="318" spans="1:17" ht="18.75" x14ac:dyDescent="0.3">
      <c r="A318" s="45" t="s">
        <v>103</v>
      </c>
      <c r="B318" s="25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</row>
    <row r="319" spans="1:17" ht="56.25" x14ac:dyDescent="0.3">
      <c r="A319" s="40" t="s">
        <v>104</v>
      </c>
      <c r="B319" s="23" t="s">
        <v>367</v>
      </c>
      <c r="C319" s="26">
        <v>200</v>
      </c>
      <c r="D319" s="26">
        <v>75</v>
      </c>
      <c r="E319" s="26">
        <v>105</v>
      </c>
      <c r="F319" s="26">
        <v>105</v>
      </c>
      <c r="G319" s="26">
        <v>105</v>
      </c>
      <c r="H319" s="26">
        <v>105</v>
      </c>
      <c r="I319" s="26">
        <v>105</v>
      </c>
      <c r="J319" s="26">
        <v>105</v>
      </c>
      <c r="K319" s="26">
        <v>105</v>
      </c>
      <c r="L319" s="26">
        <v>105</v>
      </c>
      <c r="M319" s="26">
        <v>105</v>
      </c>
      <c r="N319" s="26">
        <v>105</v>
      </c>
    </row>
    <row r="320" spans="1:17" ht="56.25" x14ac:dyDescent="0.3">
      <c r="A320" s="40" t="s">
        <v>105</v>
      </c>
      <c r="B320" s="23" t="s">
        <v>367</v>
      </c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</row>
    <row r="321" spans="1:14" ht="18.75" x14ac:dyDescent="0.3">
      <c r="A321" s="45" t="s">
        <v>106</v>
      </c>
      <c r="B321" s="25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</row>
    <row r="322" spans="1:14" ht="18.75" x14ac:dyDescent="0.3">
      <c r="A322" s="39" t="s">
        <v>107</v>
      </c>
      <c r="B322" s="25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</row>
    <row r="323" spans="1:14" ht="37.5" x14ac:dyDescent="0.3">
      <c r="A323" s="39" t="s">
        <v>108</v>
      </c>
      <c r="B323" s="43" t="s">
        <v>109</v>
      </c>
      <c r="C323" s="27">
        <v>27.6</v>
      </c>
      <c r="D323" s="27">
        <v>22.4</v>
      </c>
      <c r="E323" s="27">
        <v>19.899999999999999</v>
      </c>
      <c r="F323" s="27">
        <v>19.8</v>
      </c>
      <c r="G323" s="27">
        <v>19.7</v>
      </c>
      <c r="H323" s="27">
        <v>19.899999999999999</v>
      </c>
      <c r="I323" s="27"/>
      <c r="J323" s="27">
        <v>19.8</v>
      </c>
      <c r="K323" s="27">
        <v>19.899999999999999</v>
      </c>
      <c r="L323" s="27"/>
      <c r="M323" s="27">
        <v>19.8</v>
      </c>
      <c r="N323" s="27">
        <v>19.899999999999999</v>
      </c>
    </row>
    <row r="324" spans="1:14" ht="37.5" x14ac:dyDescent="0.3">
      <c r="A324" s="39" t="s">
        <v>110</v>
      </c>
      <c r="B324" s="43" t="s">
        <v>111</v>
      </c>
      <c r="C324" s="27">
        <v>98.3</v>
      </c>
      <c r="D324" s="27">
        <v>60.5</v>
      </c>
      <c r="E324" s="27">
        <v>60.8</v>
      </c>
      <c r="F324" s="27">
        <v>60</v>
      </c>
      <c r="G324" s="27">
        <v>60.2</v>
      </c>
      <c r="H324" s="27">
        <v>60.2</v>
      </c>
      <c r="I324" s="27"/>
      <c r="J324" s="27">
        <v>60.7</v>
      </c>
      <c r="K324" s="27">
        <v>60.7</v>
      </c>
      <c r="L324" s="27"/>
      <c r="M324" s="27">
        <v>60.7</v>
      </c>
      <c r="N324" s="27">
        <v>60.7</v>
      </c>
    </row>
    <row r="325" spans="1:14" ht="37.5" x14ac:dyDescent="0.3">
      <c r="A325" s="39" t="s">
        <v>112</v>
      </c>
      <c r="B325" s="43" t="s">
        <v>111</v>
      </c>
      <c r="C325" s="27">
        <v>61</v>
      </c>
      <c r="D325" s="27">
        <v>72.5</v>
      </c>
      <c r="E325" s="27">
        <v>73</v>
      </c>
      <c r="F325" s="27">
        <v>71.900000000000006</v>
      </c>
      <c r="G325" s="27">
        <v>72.3</v>
      </c>
      <c r="H325" s="27">
        <v>72.3</v>
      </c>
      <c r="I325" s="27"/>
      <c r="J325" s="27">
        <v>72.8</v>
      </c>
      <c r="K325" s="27">
        <v>72.8</v>
      </c>
      <c r="L325" s="27"/>
      <c r="M325" s="27">
        <v>72.8</v>
      </c>
      <c r="N325" s="27">
        <v>72.8</v>
      </c>
    </row>
    <row r="326" spans="1:14" ht="37.5" x14ac:dyDescent="0.3">
      <c r="A326" s="39" t="s">
        <v>113</v>
      </c>
      <c r="B326" s="43" t="s">
        <v>134</v>
      </c>
      <c r="C326" s="27">
        <v>918</v>
      </c>
      <c r="D326" s="27">
        <v>1223</v>
      </c>
      <c r="E326" s="27">
        <v>1073</v>
      </c>
      <c r="F326" s="27">
        <v>1107</v>
      </c>
      <c r="G326" s="27">
        <v>1107</v>
      </c>
      <c r="H326" s="27">
        <v>1107</v>
      </c>
      <c r="I326" s="27">
        <v>1107</v>
      </c>
      <c r="J326" s="27">
        <v>1107</v>
      </c>
      <c r="K326" s="27">
        <v>1107</v>
      </c>
      <c r="L326" s="27">
        <v>1107</v>
      </c>
      <c r="M326" s="27">
        <v>1107</v>
      </c>
      <c r="N326" s="27">
        <v>1107</v>
      </c>
    </row>
    <row r="327" spans="1:14" ht="37.5" x14ac:dyDescent="0.3">
      <c r="A327" s="39" t="s">
        <v>114</v>
      </c>
      <c r="B327" s="21" t="s">
        <v>115</v>
      </c>
      <c r="C327" s="27">
        <v>124.8</v>
      </c>
      <c r="D327" s="27">
        <v>141.80000000000001</v>
      </c>
      <c r="E327" s="27">
        <v>154.19999999999999</v>
      </c>
      <c r="F327" s="27">
        <v>154.19999999999999</v>
      </c>
      <c r="G327" s="27">
        <v>154</v>
      </c>
      <c r="H327" s="27">
        <v>154.19999999999999</v>
      </c>
      <c r="I327" s="27"/>
      <c r="J327" s="27">
        <v>154</v>
      </c>
      <c r="K327" s="27">
        <v>154.19999999999999</v>
      </c>
      <c r="L327" s="27"/>
      <c r="M327" s="27">
        <v>154</v>
      </c>
      <c r="N327" s="27">
        <v>154.19999999999999</v>
      </c>
    </row>
    <row r="328" spans="1:14" ht="18.75" x14ac:dyDescent="0.3">
      <c r="A328" s="39" t="s">
        <v>116</v>
      </c>
      <c r="B328" s="43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</row>
    <row r="329" spans="1:14" ht="18.75" x14ac:dyDescent="0.3">
      <c r="A329" s="39" t="s">
        <v>117</v>
      </c>
      <c r="B329" s="21" t="s">
        <v>118</v>
      </c>
      <c r="C329" s="27">
        <v>4.2000000000000003E-2</v>
      </c>
      <c r="D329" s="27">
        <v>3.5000000000000003E-2</v>
      </c>
      <c r="E329" s="27">
        <v>4.7E-2</v>
      </c>
      <c r="F329" s="27">
        <v>4.7E-2</v>
      </c>
      <c r="G329" s="27">
        <v>4.5999999999999999E-2</v>
      </c>
      <c r="H329" s="27">
        <v>4.7E-2</v>
      </c>
      <c r="I329" s="27">
        <v>4.7E-2</v>
      </c>
      <c r="J329" s="27">
        <v>4.5999999999999999E-2</v>
      </c>
      <c r="K329" s="27">
        <v>4.7E-2</v>
      </c>
      <c r="L329" s="27">
        <v>4.7E-2</v>
      </c>
      <c r="M329" s="27">
        <v>4.5999999999999999E-2</v>
      </c>
      <c r="N329" s="27">
        <v>4.7E-2</v>
      </c>
    </row>
    <row r="330" spans="1:14" ht="18.75" x14ac:dyDescent="0.3">
      <c r="A330" s="39" t="s">
        <v>119</v>
      </c>
      <c r="B330" s="21" t="s">
        <v>118</v>
      </c>
      <c r="C330" s="27">
        <v>0.16900000000000001</v>
      </c>
      <c r="D330" s="77">
        <v>0.17</v>
      </c>
      <c r="E330" s="77">
        <v>0.19500000000000001</v>
      </c>
      <c r="F330" s="77">
        <v>0.187</v>
      </c>
      <c r="G330" s="27">
        <v>0.187</v>
      </c>
      <c r="H330" s="27">
        <v>0.19500000000000001</v>
      </c>
      <c r="I330" s="27"/>
      <c r="J330" s="27">
        <v>0.19</v>
      </c>
      <c r="K330" s="27">
        <v>0.19500000000000001</v>
      </c>
      <c r="L330" s="27"/>
      <c r="M330" s="27">
        <v>0.19</v>
      </c>
      <c r="N330" s="27">
        <v>0.19500000000000001</v>
      </c>
    </row>
    <row r="331" spans="1:14" x14ac:dyDescent="0.2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</row>
    <row r="332" spans="1:14" x14ac:dyDescent="0.2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</row>
    <row r="333" spans="1:14" x14ac:dyDescent="0.2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</row>
    <row r="334" spans="1:14" x14ac:dyDescent="0.2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</row>
    <row r="335" spans="1:14" x14ac:dyDescent="0.2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</row>
  </sheetData>
  <mergeCells count="14">
    <mergeCell ref="R126:U126"/>
    <mergeCell ref="D6:D8"/>
    <mergeCell ref="E6:E8"/>
    <mergeCell ref="F6:F8"/>
    <mergeCell ref="A1:N1"/>
    <mergeCell ref="A2:N2"/>
    <mergeCell ref="G6:I6"/>
    <mergeCell ref="J6:L6"/>
    <mergeCell ref="B5:B8"/>
    <mergeCell ref="M6:N6"/>
    <mergeCell ref="A3:N3"/>
    <mergeCell ref="G5:N5"/>
    <mergeCell ref="A5:A8"/>
    <mergeCell ref="C6:C8"/>
  </mergeCells>
  <pageMargins left="0.19685039370078741" right="0.19685039370078741" top="0.39370078740157483" bottom="0.19685039370078741" header="0" footer="0"/>
  <pageSetup paperSize="9" scale="5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2п исправл</vt:lpstr>
      <vt:lpstr>'форма 2п исправл'!Заголовки_для_печати</vt:lpstr>
    </vt:vector>
  </TitlesOfParts>
  <Company>economy.gov.ru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Borovaya</dc:creator>
  <cp:lastModifiedBy>YakuninaOI</cp:lastModifiedBy>
  <cp:lastPrinted>2022-08-30T03:10:07Z</cp:lastPrinted>
  <dcterms:created xsi:type="dcterms:W3CDTF">2013-05-25T16:45:04Z</dcterms:created>
  <dcterms:modified xsi:type="dcterms:W3CDTF">2022-09-26T04:21:13Z</dcterms:modified>
</cp:coreProperties>
</file>