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675" yWindow="45" windowWidth="16050" windowHeight="12345"/>
  </bookViews>
  <sheets>
    <sheet name="ОТЧЕТ" sheetId="1" r:id="rId1"/>
    <sheet name="ИНФОРМАЦИЯ" sheetId="2" r:id="rId2"/>
    <sheet name="ОТЧЕТ (2)" sheetId="6" state="hidden" r:id="rId3"/>
  </sheets>
  <definedNames>
    <definedName name="_GoBack" localSheetId="0">ОТЧЕТ!$I$23</definedName>
    <definedName name="_GoBack" localSheetId="2">'ОТЧЕТ (2)'!$I$23</definedName>
    <definedName name="_xlnm.Print_Titles" localSheetId="1">ИНФОРМАЦИЯ!$4:$6</definedName>
    <definedName name="_xlnm.Print_Titles" localSheetId="0">ОТЧЕТ!$5:$5</definedName>
    <definedName name="_xlnm.Print_Titles" localSheetId="2">'ОТЧЕТ (2)'!$5:$5</definedName>
    <definedName name="_xlnm.Print_Area" localSheetId="1">ИНФОРМАЦИЯ!$A$1:$L$110</definedName>
    <definedName name="_xlnm.Print_Area" localSheetId="0">ОТЧЕТ!$A$1:$J$238</definedName>
  </definedNames>
  <calcPr calcId="124519"/>
</workbook>
</file>

<file path=xl/calcChain.xml><?xml version="1.0" encoding="utf-8"?>
<calcChain xmlns="http://schemas.openxmlformats.org/spreadsheetml/2006/main">
  <c r="K218" i="1"/>
  <c r="K74" i="2"/>
  <c r="G170" i="1" l="1"/>
  <c r="G168"/>
  <c r="E170" l="1"/>
  <c r="B170"/>
  <c r="B190"/>
  <c r="B175"/>
  <c r="E210"/>
  <c r="B64"/>
  <c r="E64"/>
  <c r="E54"/>
  <c r="C54"/>
  <c r="E39"/>
  <c r="C39"/>
  <c r="B39"/>
  <c r="E23"/>
  <c r="C23"/>
  <c r="B23"/>
  <c r="G71" i="2" l="1"/>
  <c r="B104" i="1" l="1"/>
  <c r="B103"/>
  <c r="L42" l="1"/>
  <c r="B13" l="1"/>
  <c r="L16" l="1"/>
  <c r="L17"/>
  <c r="L18"/>
  <c r="L19"/>
  <c r="L21"/>
  <c r="L22"/>
  <c r="L23"/>
  <c r="L24"/>
  <c r="L26"/>
  <c r="L27"/>
  <c r="L28"/>
  <c r="L29"/>
  <c r="L36"/>
  <c r="L38"/>
  <c r="L39"/>
  <c r="L40"/>
  <c r="L43"/>
  <c r="L44"/>
  <c r="L45"/>
  <c r="L47"/>
  <c r="L48"/>
  <c r="L49"/>
  <c r="L50"/>
  <c r="L52"/>
  <c r="L53"/>
  <c r="L54"/>
  <c r="L55"/>
  <c r="L62"/>
  <c r="L63"/>
  <c r="L64"/>
  <c r="L65"/>
  <c r="L67"/>
  <c r="L68"/>
  <c r="L69"/>
  <c r="L70"/>
  <c r="L72"/>
  <c r="L73"/>
  <c r="L74"/>
  <c r="L75"/>
  <c r="L77"/>
  <c r="L78"/>
  <c r="L79"/>
  <c r="L80"/>
  <c r="L82"/>
  <c r="L83"/>
  <c r="L84"/>
  <c r="L85"/>
  <c r="L87"/>
  <c r="L88"/>
  <c r="L89"/>
  <c r="L90"/>
  <c r="L97"/>
  <c r="L98"/>
  <c r="L99"/>
  <c r="L100"/>
  <c r="L102"/>
  <c r="L103"/>
  <c r="L104"/>
  <c r="L105"/>
  <c r="L107"/>
  <c r="L108"/>
  <c r="L109"/>
  <c r="L110"/>
  <c r="L111"/>
  <c r="L113"/>
  <c r="L114"/>
  <c r="L115"/>
  <c r="L116"/>
  <c r="L118"/>
  <c r="L119"/>
  <c r="L120"/>
  <c r="L121"/>
  <c r="L128"/>
  <c r="L129"/>
  <c r="L130"/>
  <c r="L131"/>
  <c r="L133"/>
  <c r="L134"/>
  <c r="L135"/>
  <c r="L136"/>
  <c r="L138"/>
  <c r="L139"/>
  <c r="L140"/>
  <c r="L141"/>
  <c r="L143"/>
  <c r="L144"/>
  <c r="L145"/>
  <c r="L146"/>
  <c r="L148"/>
  <c r="L149"/>
  <c r="L150"/>
  <c r="L151"/>
  <c r="L158"/>
  <c r="L159"/>
  <c r="L160"/>
  <c r="L161"/>
  <c r="L163"/>
  <c r="L164"/>
  <c r="L165"/>
  <c r="L166"/>
  <c r="L168"/>
  <c r="L169"/>
  <c r="L170"/>
  <c r="L171"/>
  <c r="L178"/>
  <c r="L179"/>
  <c r="L180"/>
  <c r="L181"/>
  <c r="L182"/>
  <c r="L183"/>
  <c r="L184"/>
  <c r="L185"/>
  <c r="L186"/>
  <c r="L188"/>
  <c r="L189"/>
  <c r="L190"/>
  <c r="L191"/>
  <c r="L192"/>
  <c r="L193"/>
  <c r="L194"/>
  <c r="L195"/>
  <c r="L196"/>
  <c r="L198"/>
  <c r="L199"/>
  <c r="L200"/>
  <c r="L201"/>
  <c r="L208"/>
  <c r="L209"/>
  <c r="L210"/>
  <c r="L211"/>
  <c r="L213"/>
  <c r="L214"/>
  <c r="L215"/>
  <c r="L216"/>
  <c r="L218"/>
  <c r="L219"/>
  <c r="L220"/>
  <c r="L221"/>
  <c r="L223"/>
  <c r="L224"/>
  <c r="L225"/>
  <c r="K39"/>
  <c r="K16" l="1"/>
  <c r="K17"/>
  <c r="K18"/>
  <c r="K19"/>
  <c r="K21"/>
  <c r="K22"/>
  <c r="K23"/>
  <c r="K24"/>
  <c r="K26"/>
  <c r="K27"/>
  <c r="K28"/>
  <c r="K29"/>
  <c r="K36"/>
  <c r="K38"/>
  <c r="K40"/>
  <c r="K42"/>
  <c r="K43"/>
  <c r="K44"/>
  <c r="K45"/>
  <c r="K47"/>
  <c r="K48"/>
  <c r="K49"/>
  <c r="K50"/>
  <c r="K52"/>
  <c r="K53"/>
  <c r="K54"/>
  <c r="K55"/>
  <c r="K62"/>
  <c r="K63"/>
  <c r="K64"/>
  <c r="K65"/>
  <c r="K67"/>
  <c r="K68"/>
  <c r="K69"/>
  <c r="K70"/>
  <c r="K72"/>
  <c r="K73"/>
  <c r="K74"/>
  <c r="K75"/>
  <c r="K77"/>
  <c r="K78"/>
  <c r="K79"/>
  <c r="K80"/>
  <c r="K82"/>
  <c r="K83"/>
  <c r="K84"/>
  <c r="K85"/>
  <c r="K87"/>
  <c r="K88"/>
  <c r="K89"/>
  <c r="K90"/>
  <c r="K97"/>
  <c r="K98"/>
  <c r="K99"/>
  <c r="K100"/>
  <c r="K102"/>
  <c r="K103"/>
  <c r="K104"/>
  <c r="K105"/>
  <c r="K107"/>
  <c r="K108"/>
  <c r="K109"/>
  <c r="K110"/>
  <c r="K111"/>
  <c r="K113"/>
  <c r="K114"/>
  <c r="K115"/>
  <c r="K116"/>
  <c r="K118"/>
  <c r="K119"/>
  <c r="K120"/>
  <c r="K121"/>
  <c r="K128"/>
  <c r="K129"/>
  <c r="K130"/>
  <c r="K131"/>
  <c r="K133"/>
  <c r="K134"/>
  <c r="K135"/>
  <c r="K136"/>
  <c r="K138"/>
  <c r="K139"/>
  <c r="K140"/>
  <c r="K141"/>
  <c r="K143"/>
  <c r="K144"/>
  <c r="K145"/>
  <c r="K146"/>
  <c r="K148"/>
  <c r="K149"/>
  <c r="K150"/>
  <c r="K151"/>
  <c r="K158"/>
  <c r="K159"/>
  <c r="K160"/>
  <c r="K161"/>
  <c r="K163"/>
  <c r="K164"/>
  <c r="K165"/>
  <c r="K166"/>
  <c r="K168"/>
  <c r="K169"/>
  <c r="K170"/>
  <c r="K171"/>
  <c r="K178"/>
  <c r="K179"/>
  <c r="K180"/>
  <c r="K181"/>
  <c r="K182"/>
  <c r="K183"/>
  <c r="K184"/>
  <c r="K185"/>
  <c r="K186"/>
  <c r="K188"/>
  <c r="K189"/>
  <c r="K190"/>
  <c r="K191"/>
  <c r="K192"/>
  <c r="K193"/>
  <c r="K194"/>
  <c r="K195"/>
  <c r="K196"/>
  <c r="K198"/>
  <c r="K199"/>
  <c r="K200"/>
  <c r="K201"/>
  <c r="K208"/>
  <c r="K209"/>
  <c r="K210"/>
  <c r="K211"/>
  <c r="K213"/>
  <c r="K214"/>
  <c r="K215"/>
  <c r="K216"/>
  <c r="K219"/>
  <c r="K220"/>
  <c r="K221"/>
  <c r="K223"/>
  <c r="K225"/>
  <c r="D213"/>
  <c r="D215"/>
  <c r="C94" l="1"/>
  <c r="D94"/>
  <c r="E94"/>
  <c r="F94"/>
  <c r="G94"/>
  <c r="C93"/>
  <c r="D93"/>
  <c r="E93"/>
  <c r="F93"/>
  <c r="G93"/>
  <c r="D92"/>
  <c r="E92"/>
  <c r="F92"/>
  <c r="G92"/>
  <c r="C92"/>
  <c r="B93"/>
  <c r="K93" s="1"/>
  <c r="B94"/>
  <c r="B92"/>
  <c r="D9"/>
  <c r="F9"/>
  <c r="H99"/>
  <c r="H97"/>
  <c r="F66" i="2"/>
  <c r="G62"/>
  <c r="H62"/>
  <c r="I62"/>
  <c r="E62"/>
  <c r="D62"/>
  <c r="C62"/>
  <c r="K94" i="1" l="1"/>
  <c r="L93"/>
  <c r="L94"/>
  <c r="K92"/>
  <c r="L92"/>
  <c r="J40" i="2"/>
  <c r="E123" i="1" l="1"/>
  <c r="D243" i="6" l="1"/>
  <c r="B243"/>
  <c r="H241"/>
  <c r="F241"/>
  <c r="D241"/>
  <c r="H238"/>
  <c r="F238"/>
  <c r="D238"/>
  <c r="H236"/>
  <c r="F236"/>
  <c r="D236"/>
  <c r="H231"/>
  <c r="F231"/>
  <c r="D231"/>
  <c r="H228"/>
  <c r="F228"/>
  <c r="D228"/>
  <c r="H226"/>
  <c r="F226"/>
  <c r="D226"/>
  <c r="H221"/>
  <c r="F221"/>
  <c r="D221"/>
  <c r="H218"/>
  <c r="D218"/>
  <c r="H216"/>
  <c r="D216"/>
  <c r="D213"/>
  <c r="B213"/>
  <c r="H213" s="1"/>
  <c r="H211"/>
  <c r="F211"/>
  <c r="D211"/>
  <c r="G209"/>
  <c r="E209"/>
  <c r="C209"/>
  <c r="B209"/>
  <c r="G208"/>
  <c r="E208"/>
  <c r="C208"/>
  <c r="B208"/>
  <c r="H208" s="1"/>
  <c r="G207"/>
  <c r="E207"/>
  <c r="C207"/>
  <c r="B207"/>
  <c r="G206"/>
  <c r="E206"/>
  <c r="C206"/>
  <c r="D206" s="1"/>
  <c r="B206"/>
  <c r="H203"/>
  <c r="F203"/>
  <c r="D203"/>
  <c r="H201"/>
  <c r="F201"/>
  <c r="D201"/>
  <c r="B193"/>
  <c r="H191"/>
  <c r="F191"/>
  <c r="D191"/>
  <c r="G179"/>
  <c r="E179"/>
  <c r="C179"/>
  <c r="B179"/>
  <c r="G178"/>
  <c r="E178"/>
  <c r="C178"/>
  <c r="G177"/>
  <c r="E177"/>
  <c r="C177"/>
  <c r="B177"/>
  <c r="G176"/>
  <c r="E176"/>
  <c r="C176"/>
  <c r="D176" s="1"/>
  <c r="B176"/>
  <c r="H171"/>
  <c r="F171"/>
  <c r="D171"/>
  <c r="H166"/>
  <c r="F166"/>
  <c r="D166"/>
  <c r="H163"/>
  <c r="E163"/>
  <c r="F163" s="1"/>
  <c r="C163"/>
  <c r="D163" s="1"/>
  <c r="H161"/>
  <c r="F161"/>
  <c r="D161"/>
  <c r="G159"/>
  <c r="E159"/>
  <c r="C159"/>
  <c r="B159"/>
  <c r="G158"/>
  <c r="C158"/>
  <c r="B158"/>
  <c r="G157"/>
  <c r="E157"/>
  <c r="C157"/>
  <c r="B157"/>
  <c r="G156"/>
  <c r="E156"/>
  <c r="C156"/>
  <c r="B156"/>
  <c r="H151"/>
  <c r="F151"/>
  <c r="D151"/>
  <c r="H146"/>
  <c r="F146"/>
  <c r="D146"/>
  <c r="H143"/>
  <c r="F143"/>
  <c r="D143"/>
  <c r="H141"/>
  <c r="F141"/>
  <c r="D141"/>
  <c r="H136"/>
  <c r="F136"/>
  <c r="D136"/>
  <c r="H131"/>
  <c r="F131"/>
  <c r="D131"/>
  <c r="G129"/>
  <c r="E129"/>
  <c r="C129"/>
  <c r="B129"/>
  <c r="G128"/>
  <c r="E128"/>
  <c r="C128"/>
  <c r="B128"/>
  <c r="G127"/>
  <c r="E127"/>
  <c r="C127"/>
  <c r="B127"/>
  <c r="G126"/>
  <c r="E126"/>
  <c r="C126"/>
  <c r="B126"/>
  <c r="H121"/>
  <c r="F121"/>
  <c r="D121"/>
  <c r="H116"/>
  <c r="F116"/>
  <c r="D116"/>
  <c r="H113"/>
  <c r="F113"/>
  <c r="D113"/>
  <c r="H111"/>
  <c r="F111"/>
  <c r="D111"/>
  <c r="H108"/>
  <c r="F108"/>
  <c r="D108"/>
  <c r="H106"/>
  <c r="F106"/>
  <c r="D106"/>
  <c r="H103"/>
  <c r="F103"/>
  <c r="D103"/>
  <c r="E102"/>
  <c r="C102"/>
  <c r="D102" s="1"/>
  <c r="B102"/>
  <c r="H102" s="1"/>
  <c r="H101"/>
  <c r="F101"/>
  <c r="D101"/>
  <c r="H96"/>
  <c r="F96"/>
  <c r="D96"/>
  <c r="G94"/>
  <c r="E94"/>
  <c r="C94"/>
  <c r="B94"/>
  <c r="G93"/>
  <c r="E93"/>
  <c r="C93"/>
  <c r="D93" s="1"/>
  <c r="B93"/>
  <c r="H92"/>
  <c r="G92"/>
  <c r="E92"/>
  <c r="C92"/>
  <c r="D92" s="1"/>
  <c r="B92"/>
  <c r="G91"/>
  <c r="E91"/>
  <c r="C91"/>
  <c r="D91" s="1"/>
  <c r="B91"/>
  <c r="B87"/>
  <c r="H87" s="1"/>
  <c r="H86"/>
  <c r="F86"/>
  <c r="D86"/>
  <c r="H81"/>
  <c r="F81"/>
  <c r="D81"/>
  <c r="H76"/>
  <c r="F76"/>
  <c r="D76"/>
  <c r="H71"/>
  <c r="F71"/>
  <c r="D71"/>
  <c r="H68"/>
  <c r="E68"/>
  <c r="F68" s="1"/>
  <c r="D68"/>
  <c r="D67"/>
  <c r="H66"/>
  <c r="F66"/>
  <c r="D66"/>
  <c r="H61"/>
  <c r="F61"/>
  <c r="D61"/>
  <c r="G59"/>
  <c r="E59"/>
  <c r="C59"/>
  <c r="B59"/>
  <c r="G58"/>
  <c r="E58"/>
  <c r="C58"/>
  <c r="B58"/>
  <c r="G57"/>
  <c r="E57"/>
  <c r="C57"/>
  <c r="B57"/>
  <c r="G56"/>
  <c r="H56" s="1"/>
  <c r="E56"/>
  <c r="C56"/>
  <c r="B56"/>
  <c r="D56" s="1"/>
  <c r="H53"/>
  <c r="F53"/>
  <c r="E53"/>
  <c r="D53"/>
  <c r="H51"/>
  <c r="F51"/>
  <c r="D51"/>
  <c r="H46"/>
  <c r="F46"/>
  <c r="D46"/>
  <c r="H41"/>
  <c r="F41"/>
  <c r="D41"/>
  <c r="H38"/>
  <c r="F38"/>
  <c r="D38"/>
  <c r="H37"/>
  <c r="F37"/>
  <c r="C37"/>
  <c r="D37" s="1"/>
  <c r="H36"/>
  <c r="F36"/>
  <c r="D36"/>
  <c r="G34"/>
  <c r="E34"/>
  <c r="E9" s="1"/>
  <c r="C34"/>
  <c r="B34"/>
  <c r="G33"/>
  <c r="E33"/>
  <c r="C33"/>
  <c r="B33"/>
  <c r="G32"/>
  <c r="E32"/>
  <c r="C32"/>
  <c r="B32"/>
  <c r="G31"/>
  <c r="H31" s="1"/>
  <c r="E31"/>
  <c r="C31"/>
  <c r="B31"/>
  <c r="D31" s="1"/>
  <c r="H26"/>
  <c r="F26"/>
  <c r="D26"/>
  <c r="E23"/>
  <c r="F23" s="1"/>
  <c r="C23"/>
  <c r="B23"/>
  <c r="H23" s="1"/>
  <c r="D22"/>
  <c r="H21"/>
  <c r="F21"/>
  <c r="D21"/>
  <c r="H18"/>
  <c r="F18"/>
  <c r="D18"/>
  <c r="H17"/>
  <c r="F17"/>
  <c r="D17"/>
  <c r="H16"/>
  <c r="F16"/>
  <c r="D16"/>
  <c r="G14"/>
  <c r="E14"/>
  <c r="C14"/>
  <c r="C9" s="1"/>
  <c r="B14"/>
  <c r="G13"/>
  <c r="C13"/>
  <c r="D13" s="1"/>
  <c r="B13"/>
  <c r="G12"/>
  <c r="E12"/>
  <c r="C12"/>
  <c r="C7" s="1"/>
  <c r="B12"/>
  <c r="H11"/>
  <c r="G11"/>
  <c r="E11"/>
  <c r="C11"/>
  <c r="D11" s="1"/>
  <c r="B11"/>
  <c r="B6"/>
  <c r="G8" l="1"/>
  <c r="H206"/>
  <c r="F176"/>
  <c r="G9"/>
  <c r="F156"/>
  <c r="E6"/>
  <c r="F6" s="1"/>
  <c r="E13"/>
  <c r="D23"/>
  <c r="D32"/>
  <c r="D58"/>
  <c r="D126"/>
  <c r="D128"/>
  <c r="F33"/>
  <c r="F87"/>
  <c r="E158"/>
  <c r="F158" s="1"/>
  <c r="B7"/>
  <c r="D7" s="1"/>
  <c r="B9"/>
  <c r="D87"/>
  <c r="D156"/>
  <c r="D158"/>
  <c r="F213"/>
  <c r="D33"/>
  <c r="G7"/>
  <c r="C8"/>
  <c r="H193"/>
  <c r="D208"/>
  <c r="H243"/>
  <c r="E7"/>
  <c r="F7" s="1"/>
  <c r="H13"/>
  <c r="H32"/>
  <c r="H58"/>
  <c r="F91"/>
  <c r="H93"/>
  <c r="F126"/>
  <c r="F128"/>
  <c r="B178"/>
  <c r="H178" s="1"/>
  <c r="F193"/>
  <c r="F206"/>
  <c r="F243"/>
  <c r="C6"/>
  <c r="D6" s="1"/>
  <c r="G6"/>
  <c r="H6" s="1"/>
  <c r="F11"/>
  <c r="F31"/>
  <c r="H33"/>
  <c r="F56"/>
  <c r="F92"/>
  <c r="F102"/>
  <c r="H127"/>
  <c r="H156"/>
  <c r="H176"/>
  <c r="D193"/>
  <c r="F208"/>
  <c r="F32"/>
  <c r="F58"/>
  <c r="H91"/>
  <c r="F93"/>
  <c r="H126"/>
  <c r="H128"/>
  <c r="H158"/>
  <c r="H168" i="1"/>
  <c r="H113"/>
  <c r="H225"/>
  <c r="H223"/>
  <c r="H218"/>
  <c r="H215"/>
  <c r="H213"/>
  <c r="H208"/>
  <c r="H200"/>
  <c r="H198"/>
  <c r="H188"/>
  <c r="H163"/>
  <c r="H160"/>
  <c r="H158"/>
  <c r="H148"/>
  <c r="H143"/>
  <c r="H140"/>
  <c r="H138"/>
  <c r="H133"/>
  <c r="H128"/>
  <c r="H118"/>
  <c r="H109"/>
  <c r="H107"/>
  <c r="H104"/>
  <c r="H102"/>
  <c r="H87"/>
  <c r="H82"/>
  <c r="H77"/>
  <c r="H72"/>
  <c r="H69"/>
  <c r="H67"/>
  <c r="H62"/>
  <c r="H54"/>
  <c r="H52"/>
  <c r="H47"/>
  <c r="H42"/>
  <c r="H39"/>
  <c r="H38"/>
  <c r="H36"/>
  <c r="H26"/>
  <c r="H21"/>
  <c r="H16"/>
  <c r="F200"/>
  <c r="F198"/>
  <c r="F72"/>
  <c r="F47"/>
  <c r="F42"/>
  <c r="F39"/>
  <c r="F26"/>
  <c r="D200"/>
  <c r="D198"/>
  <c r="D68"/>
  <c r="D26"/>
  <c r="H17"/>
  <c r="H18"/>
  <c r="E8" i="6" l="1"/>
  <c r="H7"/>
  <c r="F13"/>
  <c r="F178"/>
  <c r="B8"/>
  <c r="D178"/>
  <c r="G77" i="2"/>
  <c r="D8" i="6" l="1"/>
  <c r="H8"/>
  <c r="F8"/>
  <c r="H23" i="1" l="1"/>
  <c r="H103" l="1"/>
  <c r="H170"/>
  <c r="H88"/>
  <c r="J82" i="2"/>
  <c r="F82"/>
  <c r="J78"/>
  <c r="F78"/>
  <c r="I77"/>
  <c r="H77"/>
  <c r="E77"/>
  <c r="D77"/>
  <c r="C77"/>
  <c r="J97"/>
  <c r="F97"/>
  <c r="J96"/>
  <c r="F96"/>
  <c r="J92"/>
  <c r="F92"/>
  <c r="I91"/>
  <c r="H91"/>
  <c r="G91"/>
  <c r="E91"/>
  <c r="D91"/>
  <c r="C91"/>
  <c r="J90"/>
  <c r="F90"/>
  <c r="J66"/>
  <c r="J89"/>
  <c r="F89"/>
  <c r="J88"/>
  <c r="F88"/>
  <c r="J87"/>
  <c r="F87"/>
  <c r="J86"/>
  <c r="F86"/>
  <c r="I85"/>
  <c r="H85"/>
  <c r="G85"/>
  <c r="E85"/>
  <c r="D85"/>
  <c r="C85"/>
  <c r="J70"/>
  <c r="F70"/>
  <c r="J75"/>
  <c r="F75"/>
  <c r="J74"/>
  <c r="F74"/>
  <c r="J73"/>
  <c r="F73"/>
  <c r="J72"/>
  <c r="F72"/>
  <c r="I71"/>
  <c r="H71"/>
  <c r="E71"/>
  <c r="D71"/>
  <c r="C71"/>
  <c r="F40"/>
  <c r="J63"/>
  <c r="F63"/>
  <c r="J65"/>
  <c r="F65"/>
  <c r="J64"/>
  <c r="F64"/>
  <c r="J76"/>
  <c r="F76"/>
  <c r="J58"/>
  <c r="F58"/>
  <c r="J56"/>
  <c r="F56"/>
  <c r="J55"/>
  <c r="F55"/>
  <c r="J53"/>
  <c r="F53"/>
  <c r="J47"/>
  <c r="F47"/>
  <c r="J42"/>
  <c r="F42"/>
  <c r="I41"/>
  <c r="H41"/>
  <c r="G41"/>
  <c r="E41"/>
  <c r="D41"/>
  <c r="C41"/>
  <c r="J39"/>
  <c r="F39"/>
  <c r="J36"/>
  <c r="F36"/>
  <c r="J12"/>
  <c r="F12"/>
  <c r="I11"/>
  <c r="H11"/>
  <c r="G11"/>
  <c r="E11"/>
  <c r="D11"/>
  <c r="C11"/>
  <c r="J83"/>
  <c r="F83"/>
  <c r="J98"/>
  <c r="F98"/>
  <c r="J10"/>
  <c r="F10"/>
  <c r="J9"/>
  <c r="F9"/>
  <c r="J8"/>
  <c r="F8"/>
  <c r="I7"/>
  <c r="H7"/>
  <c r="G7"/>
  <c r="E7"/>
  <c r="D7"/>
  <c r="C7"/>
  <c r="E99" l="1"/>
  <c r="D99"/>
  <c r="G99"/>
  <c r="H99"/>
  <c r="C99"/>
  <c r="I99"/>
  <c r="J62"/>
  <c r="F62"/>
  <c r="K55"/>
  <c r="K40"/>
  <c r="K36"/>
  <c r="K88"/>
  <c r="K78"/>
  <c r="K75"/>
  <c r="K72"/>
  <c r="K53"/>
  <c r="K8"/>
  <c r="J77"/>
  <c r="F77"/>
  <c r="K97"/>
  <c r="F91"/>
  <c r="K92"/>
  <c r="K66"/>
  <c r="F85"/>
  <c r="K89"/>
  <c r="K87"/>
  <c r="J85"/>
  <c r="K70"/>
  <c r="F71"/>
  <c r="K73"/>
  <c r="K63"/>
  <c r="K65"/>
  <c r="K64"/>
  <c r="K76"/>
  <c r="K58"/>
  <c r="K56"/>
  <c r="K47"/>
  <c r="F41"/>
  <c r="J41"/>
  <c r="K42"/>
  <c r="K39"/>
  <c r="F11"/>
  <c r="K12"/>
  <c r="K83"/>
  <c r="K98"/>
  <c r="K9"/>
  <c r="F7"/>
  <c r="J7"/>
  <c r="J11"/>
  <c r="J91"/>
  <c r="J71"/>
  <c r="F99" l="1"/>
  <c r="J99"/>
  <c r="K77"/>
  <c r="K91"/>
  <c r="K7"/>
  <c r="K85"/>
  <c r="K71"/>
  <c r="K62"/>
  <c r="K41"/>
  <c r="K11"/>
  <c r="K99" l="1"/>
  <c r="H190" i="1" l="1"/>
  <c r="B123"/>
  <c r="K123" s="1"/>
  <c r="C123"/>
  <c r="G123"/>
  <c r="B124"/>
  <c r="C124"/>
  <c r="E124"/>
  <c r="G124"/>
  <c r="B125"/>
  <c r="L125" s="1"/>
  <c r="C125"/>
  <c r="E125"/>
  <c r="G125"/>
  <c r="B126"/>
  <c r="C126"/>
  <c r="E126"/>
  <c r="G126"/>
  <c r="B57"/>
  <c r="C57"/>
  <c r="E57"/>
  <c r="G57"/>
  <c r="B58"/>
  <c r="C58"/>
  <c r="E58"/>
  <c r="G58"/>
  <c r="B59"/>
  <c r="C59"/>
  <c r="E59"/>
  <c r="G59"/>
  <c r="B60"/>
  <c r="C60"/>
  <c r="E60"/>
  <c r="G60"/>
  <c r="E31"/>
  <c r="K125" l="1"/>
  <c r="L123"/>
  <c r="K59"/>
  <c r="L59"/>
  <c r="K57"/>
  <c r="L57"/>
  <c r="D59"/>
  <c r="D57"/>
  <c r="D125"/>
  <c r="D123"/>
  <c r="F59"/>
  <c r="F57"/>
  <c r="F125"/>
  <c r="F123"/>
  <c r="H210"/>
  <c r="H59"/>
  <c r="H57"/>
  <c r="H125"/>
  <c r="H123"/>
  <c r="C206"/>
  <c r="E206"/>
  <c r="G206"/>
  <c r="C205"/>
  <c r="E205"/>
  <c r="G205"/>
  <c r="C204"/>
  <c r="E204"/>
  <c r="G204"/>
  <c r="C203"/>
  <c r="E203"/>
  <c r="G203"/>
  <c r="B204"/>
  <c r="B205"/>
  <c r="B206"/>
  <c r="B203"/>
  <c r="G176"/>
  <c r="E176"/>
  <c r="C176"/>
  <c r="B176"/>
  <c r="G175"/>
  <c r="E175"/>
  <c r="C175"/>
  <c r="G174"/>
  <c r="E174"/>
  <c r="C174"/>
  <c r="B174"/>
  <c r="G173"/>
  <c r="E173"/>
  <c r="C173"/>
  <c r="B173"/>
  <c r="C156"/>
  <c r="E156"/>
  <c r="G156"/>
  <c r="C155"/>
  <c r="E155"/>
  <c r="G155"/>
  <c r="C154"/>
  <c r="E154"/>
  <c r="G154"/>
  <c r="C153"/>
  <c r="E153"/>
  <c r="G153"/>
  <c r="B154"/>
  <c r="B155"/>
  <c r="B156"/>
  <c r="B153"/>
  <c r="C95"/>
  <c r="E95"/>
  <c r="E9" s="1"/>
  <c r="G95"/>
  <c r="B95"/>
  <c r="B9" s="1"/>
  <c r="K175" l="1"/>
  <c r="L175"/>
  <c r="K173"/>
  <c r="L173"/>
  <c r="L205"/>
  <c r="K205"/>
  <c r="L203"/>
  <c r="K203"/>
  <c r="L153"/>
  <c r="G9"/>
  <c r="K153"/>
  <c r="C9"/>
  <c r="D205"/>
  <c r="H153"/>
  <c r="D155"/>
  <c r="H92"/>
  <c r="H203"/>
  <c r="H93"/>
  <c r="F155"/>
  <c r="H173"/>
  <c r="H175"/>
  <c r="F205"/>
  <c r="H94"/>
  <c r="D153"/>
  <c r="H155"/>
  <c r="F173"/>
  <c r="F175"/>
  <c r="D203"/>
  <c r="H205"/>
  <c r="F153"/>
  <c r="D173"/>
  <c r="D175"/>
  <c r="F203"/>
  <c r="C34"/>
  <c r="E34"/>
  <c r="G34"/>
  <c r="B34"/>
  <c r="C33"/>
  <c r="E33"/>
  <c r="G33"/>
  <c r="B33"/>
  <c r="B8" s="1"/>
  <c r="C32"/>
  <c r="C7" s="1"/>
  <c r="E32"/>
  <c r="G32"/>
  <c r="B32"/>
  <c r="C31"/>
  <c r="G31"/>
  <c r="B31"/>
  <c r="C14"/>
  <c r="E14"/>
  <c r="G14"/>
  <c r="B14"/>
  <c r="C13"/>
  <c r="E13"/>
  <c r="G13"/>
  <c r="G8" s="1"/>
  <c r="C12"/>
  <c r="E12"/>
  <c r="G12"/>
  <c r="B12"/>
  <c r="C11"/>
  <c r="E11"/>
  <c r="E6" s="1"/>
  <c r="G11"/>
  <c r="B11"/>
  <c r="K11" l="1"/>
  <c r="B7"/>
  <c r="L11"/>
  <c r="C6"/>
  <c r="E8"/>
  <c r="L13"/>
  <c r="K13"/>
  <c r="B6"/>
  <c r="F101" i="2" s="1"/>
  <c r="L33" i="1"/>
  <c r="K33"/>
  <c r="L32"/>
  <c r="K32"/>
  <c r="F31"/>
  <c r="K31"/>
  <c r="L31"/>
  <c r="G6"/>
  <c r="E7"/>
  <c r="C8"/>
  <c r="G7"/>
  <c r="H32"/>
  <c r="F13"/>
  <c r="D31"/>
  <c r="H33"/>
  <c r="D33"/>
  <c r="D32"/>
  <c r="D7" s="1"/>
  <c r="H11"/>
  <c r="H13"/>
  <c r="H31"/>
  <c r="F32"/>
  <c r="F7" s="1"/>
  <c r="F33"/>
  <c r="J101" i="2"/>
  <c r="F11" i="1"/>
  <c r="D13"/>
  <c r="D11"/>
  <c r="F6" l="1"/>
  <c r="D6"/>
  <c r="F8"/>
  <c r="D8"/>
  <c r="H6"/>
  <c r="H7"/>
  <c r="H8"/>
</calcChain>
</file>

<file path=xl/comments1.xml><?xml version="1.0" encoding="utf-8"?>
<comments xmlns="http://schemas.openxmlformats.org/spreadsheetml/2006/main">
  <authors>
    <author>Автор</author>
  </authors>
  <commentList>
    <comment ref="J151" authorId="0">
      <text>
        <r>
          <rPr>
            <b/>
            <sz val="10"/>
            <color indexed="81"/>
            <rFont val="Tahoma"/>
            <family val="2"/>
            <charset val="204"/>
          </rPr>
          <t>Автор:</t>
        </r>
        <r>
          <rPr>
            <sz val="10"/>
            <color indexed="81"/>
            <rFont val="Tahoma"/>
            <family val="2"/>
            <charset val="204"/>
          </rPr>
          <t xml:space="preserve">
Сколько и почему?</t>
        </r>
      </text>
    </comment>
  </commentList>
</comments>
</file>

<file path=xl/sharedStrings.xml><?xml version="1.0" encoding="utf-8"?>
<sst xmlns="http://schemas.openxmlformats.org/spreadsheetml/2006/main" count="834" uniqueCount="359">
  <si>
    <t>Наименование расходов 
и источников
финансирования</t>
  </si>
  <si>
    <t>План    
бюджетных
ассигнований
на год</t>
  </si>
  <si>
    <t>Профинансировано
 с начала года</t>
  </si>
  <si>
    <t>Фактические
 расходы
с начала года</t>
  </si>
  <si>
    <t>Причина низкого  
  уровня выполнения
&lt;*&gt;</t>
  </si>
  <si>
    <t xml:space="preserve">1.2. Межбюджетные трансферты - всего           </t>
  </si>
  <si>
    <t>1.2.1. Субсидии бюджетам поселений на софинансирование - всего</t>
  </si>
  <si>
    <t xml:space="preserve">1. Бюджетные ассигнования - всего           </t>
  </si>
  <si>
    <t>Кассовые расходы с начала года</t>
  </si>
  <si>
    <t>1.1. Бюджетные инвестиции в объекты         
муниципальной собственности</t>
  </si>
  <si>
    <t>Подпрограмма «Создание общих условий функционирования сельского хозяйства»</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</si>
  <si>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</si>
  <si>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</si>
  <si>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</si>
  <si>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Подпрограмма «Развитие дошкольного, начального, общего, основного общего, среднего общего образования»</t>
  </si>
  <si>
    <t>Подпрограмма «Развитие системы дополнительного образования детей, выявление и поддержки одаренных детей и молодежи»</t>
  </si>
  <si>
    <t>Подпрограмма «Патриотическое воспитание граждан»</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</si>
  <si>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</si>
  <si>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Муниципальная программа «Культура Усть-Абаканского района (2014-2020 годы)»</t>
  </si>
  <si>
    <t>Подпрограмма «Наследие Усть-Абаканского района»</t>
  </si>
  <si>
    <t>Подпрограмма «Развитие культурного потенциала Усть-Абаканского района»</t>
  </si>
  <si>
    <t>Подпрограмма «Искусство Усть-Абаканского района»</t>
  </si>
  <si>
    <t>Подпрограмма «Обеспечение реализации муниципальной программы»</t>
  </si>
  <si>
    <t>Подпрограмма «Молодежь Усть-Абаканского района»</t>
  </si>
  <si>
    <t>Муниципальная программа «Развитие физической культуры и спорта в Усть-Абаканском районе (2014 - 2020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</si>
  <si>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</si>
  <si>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</si>
  <si>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</si>
  <si>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</si>
  <si>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Подпрограмма «Развитие мер социальной поддержки  отдельных категорий граждан в Усть-Абаканском районе»</t>
  </si>
  <si>
    <t>Муниципальная программа «Доступная среда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</si>
  <si>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</si>
  <si>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</si>
  <si>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</si>
  <si>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</si>
  <si>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Подпрограмма «Профилактика террористической и экстремистской деятельности»</t>
  </si>
  <si>
    <t>Муниципальная программа «Развитие туризма в Усть-Абаканском районе (2014-2020 годы)»</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</si>
  <si>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</si>
  <si>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</si>
  <si>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</si>
  <si>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«Профилактика заболеваний и формирование здорового образа жизни  (2014-2020 годы)»</t>
  </si>
  <si>
    <t>Муниципальная программа «Жилище (2014 – 2020 годы)»</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</si>
  <si>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</si>
  <si>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</si>
  <si>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Подпрограмма «Обеспечение жильем молодых семей»</t>
  </si>
  <si>
    <t>Подпрограмма «Доступное жилье»</t>
  </si>
  <si>
    <t>Муниципальная программа «Энергосбережение и повышение энергетической эффективности в Усть-Абаканском районе  (2014 - 2020 годы)»</t>
  </si>
  <si>
    <t>Муниципальная программа «Комплексная программа  модернизации и реформирования жилищно-коммунального хозяйства в Усть-Абаканском районе (2014 – 2020 годы)»</t>
  </si>
  <si>
    <t>Подпрограмма «Модернизация объектов коммунальной инфраструктуры»</t>
  </si>
  <si>
    <t>Подпрограмма «Чистая вода»</t>
  </si>
  <si>
    <t>Муниципальная программа «Развитие торговли в Усть-Абаканском районе (2016-2020 годы)»</t>
  </si>
  <si>
    <t>Муниципальная программа «Развитие муниципального имущества в Усть-Абаканском районе (2016-2020 годы)»</t>
  </si>
  <si>
    <t>Муниципальная программа «Сохранение и развитие малых сел Усть-Абаканского района  (2016 - 2020 годы)»</t>
  </si>
  <si>
    <t>Муниципальная программа «Повышение эффективности управления муниципальными финансами Усть-Абаканского района (2016-2020 годы)»</t>
  </si>
  <si>
    <t>Наименование выполненных
мероприятий за отчетный период</t>
  </si>
  <si>
    <t>тыс.руб.</t>
  </si>
  <si>
    <t>№ п/п</t>
  </si>
  <si>
    <t>Муниципальная программа</t>
  </si>
  <si>
    <t xml:space="preserve">План на год </t>
  </si>
  <si>
    <t>Информация о выполненных мероприятиях</t>
  </si>
  <si>
    <t>МБ</t>
  </si>
  <si>
    <t>РХ</t>
  </si>
  <si>
    <t>РФ</t>
  </si>
  <si>
    <t>Всего</t>
  </si>
  <si>
    <t>1.</t>
  </si>
  <si>
    <t>1.1.</t>
  </si>
  <si>
    <t>1.2.</t>
  </si>
  <si>
    <t>2.</t>
  </si>
  <si>
    <t>3.</t>
  </si>
  <si>
    <t>4.</t>
  </si>
  <si>
    <t>5.</t>
  </si>
  <si>
    <t>Муниципальная программа «Повышение эффективности и управления муниципальными финансами Усть-Абаканского района»</t>
  </si>
  <si>
    <t>6.</t>
  </si>
  <si>
    <t>7.</t>
  </si>
  <si>
    <t>7.1.</t>
  </si>
  <si>
    <t>Подпрограмма «Развитие дошкольного, начального, общего, основного общего, среднего образования»</t>
  </si>
  <si>
    <t>7.2.</t>
  </si>
  <si>
    <t>7.3.</t>
  </si>
  <si>
    <t>Подпрограмма «Патриотическое воспитание»</t>
  </si>
  <si>
    <t>8.</t>
  </si>
  <si>
    <t>Подпрограмма «Обеспечение реализации муниципальной  программы»</t>
  </si>
  <si>
    <t>9.</t>
  </si>
  <si>
    <t>10.</t>
  </si>
  <si>
    <t>11.</t>
  </si>
  <si>
    <t>12.</t>
  </si>
  <si>
    <t>12.1.</t>
  </si>
  <si>
    <t>12.2.</t>
  </si>
  <si>
    <t>Подпрограмма «Развитие мер социальной поддержки отдельных категорий граждан в Усть-Абаканском районе»</t>
  </si>
  <si>
    <t>13.</t>
  </si>
  <si>
    <t>14.</t>
  </si>
  <si>
    <t>Подпрограмма  «Повышение безопасности дорожного движения»</t>
  </si>
  <si>
    <t>14.4.</t>
  </si>
  <si>
    <t>15.</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</si>
  <si>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</si>
  <si>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16.</t>
  </si>
  <si>
    <t>16.1.</t>
  </si>
  <si>
    <t>16.2.</t>
  </si>
  <si>
    <t>16.3.</t>
  </si>
  <si>
    <t>17.</t>
  </si>
  <si>
    <t>ВСЕГО по муниципальным программам:</t>
  </si>
  <si>
    <t xml:space="preserve">Заместитель Главы администрации </t>
  </si>
  <si>
    <t>Усть-Абаканского района по финансам и экономике</t>
  </si>
  <si>
    <t>- руководитель УФиЭ администрации Усть-Абаканского района</t>
  </si>
  <si>
    <t>Н.А. Потылицына</t>
  </si>
  <si>
    <t>Исполнитель</t>
  </si>
  <si>
    <t>Сконина К.В. 2-18-52</t>
  </si>
  <si>
    <t>&lt;*&gt; Заполняется при выполнении за квартал менее 25% мероприятий Программы.</t>
  </si>
  <si>
    <t>Финансирование производилось по фактическим расходам</t>
  </si>
  <si>
    <t>Выполнение мероприятий по сохранению и развитию малых, отдаленных и иных сел планируется в 3 квартале</t>
  </si>
  <si>
    <t>Муниципальная программа «Развитие агропромышленного комплекса Усть-Абаканского района и социальной сферы на селе (2014 - 2020 годы)»</t>
  </si>
  <si>
    <t>Финансирование производилось по фактически поступившим заявкам</t>
  </si>
  <si>
    <t>Финансирование производилось по фактически расходам</t>
  </si>
  <si>
    <t>Финансирование производилось по фактическим расходам.</t>
  </si>
  <si>
    <t>Укрепление безопасности и общественного порядка в Усть-Абаканском районе</t>
  </si>
  <si>
    <t>Расходы на мероприятия по профилактике терроризма и экстремизма не производились</t>
  </si>
  <si>
    <t>Выполнение мероприятий запланировано на 2-4 квартал 2019г.</t>
  </si>
  <si>
    <t>Поддержка объектов коммунальной инфраструктуры</t>
  </si>
  <si>
    <t>Обеспечение деятельности органов местного самоуправления</t>
  </si>
  <si>
    <t>Финансирование производилось согласно заявок по фактически выполненным расходам.</t>
  </si>
  <si>
    <t>Осуществление отдельных государственных полномочий по предупреждению и ликвидации болезней животных.</t>
  </si>
  <si>
    <t>Мероприятия, направленные на патриотическое воспитание граждан.</t>
  </si>
  <si>
    <t>1. Обеспечение развития отрасли физической культуры и спорта.                                                                                                                                     2. Физкультурно-оздоровительная работа с различными категориями населения.</t>
  </si>
  <si>
    <t>Обеспечение мер социальной поддержки детей-сирот и детей, оставшихся без попечения родителей.</t>
  </si>
  <si>
    <t>Финансирование по фактическим заявкам.</t>
  </si>
  <si>
    <t>ИНФОРМАЦИЯ</t>
  </si>
  <si>
    <t xml:space="preserve"> о реализации муниципальных программ, действующих на территории Усть-Абаканского района Республики Хакасия</t>
  </si>
  <si>
    <t>ОТЧЕТ</t>
  </si>
  <si>
    <r>
      <t xml:space="preserve">1.1. Бюджетные инвестиции в объекты         
муниципальной собственности </t>
    </r>
    <r>
      <rPr>
        <sz val="8"/>
        <rFont val="Times New Roman"/>
        <family val="1"/>
        <charset val="204"/>
      </rPr>
      <t>(ВР 410)</t>
    </r>
  </si>
  <si>
    <r>
      <t xml:space="preserve">1.2.1. Субсидии бюджетам поселений на софинансирование - всего </t>
    </r>
    <r>
      <rPr>
        <sz val="8"/>
        <rFont val="Times New Roman"/>
        <family val="1"/>
        <charset val="204"/>
      </rPr>
      <t>(ВР 522 Субсидии на софинансирование капитальных вложений в объекты муниципальной собственности)</t>
    </r>
  </si>
  <si>
    <t>1.Обеспечение деятельности органов местного самоуправления.                                                                                                                                  2.Содержание объекта по утилизации.</t>
  </si>
  <si>
    <t>1.Обеспечение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2.Обеспечение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3.Мероприятия по предоставлению школьного питания.</t>
  </si>
  <si>
    <r>
      <rPr>
        <u/>
        <sz val="12"/>
        <color theme="1"/>
        <rFont val="Times New Roman"/>
        <family val="1"/>
        <charset val="204"/>
      </rPr>
      <t>Развитие системы дополнительного образования детей</t>
    </r>
    <r>
      <rPr>
        <sz val="12"/>
        <color theme="1"/>
        <rFont val="Times New Roman"/>
        <family val="1"/>
        <charset val="204"/>
      </rPr>
      <t xml:space="preserve">:                                             1.Обеспечение деятельности подведомственных учреждений (МБУДО "Усть-Абаканский ЦДО").
2.Обеспечение деятельности подведомственных учреждений (МБУДО "Усть-Абаканская ДШИ").
3.Обеспечение деятельности подведомственных учреждений (МБУДО "Усть-Абаканская СШ).
4. Создание условия для обеспечения современного качества образования.
</t>
    </r>
    <r>
      <rPr>
        <u/>
        <sz val="12"/>
        <color theme="1"/>
        <rFont val="Times New Roman"/>
        <family val="1"/>
        <charset val="204"/>
      </rPr>
      <t>Выявление и поддержка одаренных детей и талантливой молодежи</t>
    </r>
    <r>
      <rPr>
        <sz val="12"/>
        <color theme="1"/>
        <rFont val="Times New Roman"/>
        <family val="1"/>
        <charset val="204"/>
      </rPr>
      <t>:                                              1.Создание условия для обеспечения современного качества образования.</t>
    </r>
  </si>
  <si>
    <t>1.Органы местного самоуправления.
2.Обеспечение деятельности подведомственных учреждений (Учебно-методические кабинеты, централизованные бухгалтерии, группы хозяйственного обслуживания)</t>
  </si>
  <si>
    <t xml:space="preserve">1.Обеспечение деятельности подведомственных учреждений (Дома культуры).
2.Мероприятия по поддержке и развитию культуры, искусства и архивного дела.
</t>
  </si>
  <si>
    <t>1.Обеспечение деятельности подведомственных учреждений (муниципальное бюджетное учреждение культуры "Районный молодёжный ресурсный центр").
2.Мероприятия в области молодежной политики.</t>
  </si>
  <si>
    <t>Предоставление районным общественным организациям финансовой поддержки на осуществление уставной деятельности</t>
  </si>
  <si>
    <t>1.Осуществление государственных полномочий по организации и осуществлению деятельности по опеке и попечительству.                                                                                               2.Предоставление ежемесячных денежных  выплат на содержание детей-сирот и детей, оставшихся без попечения родителей в семье опекуна и приёмной семье, а также вознаграждение, причитающееся приёмному родителю.                                                                                                    3.Предоставление жилых помещений детям-сиротам и детям, оставшимся безе попечения родителей, лицам из их числа по договорам найма специализированных жилых помещений</t>
  </si>
  <si>
    <t>1.Обеспечение деятельности подведомственных учреждений (муниципальное автономное учреждение «Усть-Абаканский загородный лагерь Дружба»</t>
  </si>
  <si>
    <t>1.Предоставление жилых помещений детям-сиротам и детям, оставшимся безе попечения родителей, лицам из их числа по договорам найма специализированных жилых помещений</t>
  </si>
  <si>
    <r>
      <rPr>
        <u/>
        <sz val="12"/>
        <color theme="1"/>
        <rFont val="Times New Roman"/>
        <family val="1"/>
        <charset val="204"/>
      </rPr>
      <t>Социальные выплаты гражданам, в соответствии с действующим законодательством:</t>
    </r>
    <r>
      <rPr>
        <sz val="12"/>
        <color theme="1"/>
        <rFont val="Times New Roman"/>
        <family val="1"/>
        <charset val="204"/>
      </rPr>
      <t xml:space="preserve">                                                                                      1.Доплаты к пенсиям муниципальным служащим                                                                     2.Оказание материальной помощи малообеспеченным категориям населения                                                                                                                                            3.Обеспечение мер социальной поддержки специалистов культуры, проживающих в сельской местности                                                                                              4.Оказание адресной помощи малоимущим гражданам, пострадавшим от пожара, а также ремонт и восстановление отопительных печей и ветхих отопительных сетей, находящихся в пожароопасном состоянии </t>
    </r>
    <r>
      <rPr>
        <u/>
        <sz val="12"/>
        <color theme="1"/>
        <rFont val="Times New Roman"/>
        <family val="1"/>
        <charset val="204"/>
      </rPr>
      <t>Осуществление государственных полномочий по выплатам гражданам, имеющим детей:</t>
    </r>
    <r>
      <rPr>
        <sz val="12"/>
        <color theme="1"/>
        <rFont val="Times New Roman"/>
        <family val="1"/>
        <charset val="204"/>
      </rPr>
      <t xml:space="preserve">                                                                                                    1.Компенсация части родительской платы за присмотр и уход за ребенком в частных, государственных и муниципальных образовательных организациях, реализующих основную общеобразовательную программу дошкольного образования, и в частных организациях, осуществляющих присмотр и уход за детьми                                                                                                 </t>
    </r>
  </si>
  <si>
    <t>1.Компенсация части родительской платы за присмотр и уход за ребенком в частных, государственных и муниципальных образовательных организациях, реализующих основную общеобразовательную программу дошкольного образования, и в частных организациях, осуществляющих присмотр и уход за детьми</t>
  </si>
  <si>
    <t xml:space="preserve">1.Предоставление районным общественным организациям финансовой поддержки на осуществление уставной деятельности.                                                                                                                                                            2.Другие мероприятия в области системы реабилитации и социальной интеграции ветеранов и инвалидов. </t>
  </si>
  <si>
    <t>1.Мероприятия по профилактике безнадзорности и правонарушений несовершеннолетних</t>
  </si>
  <si>
    <t>1.Обеспечение деятельности подведомственных учреждений (муниципальное автономное учреждение "Музей "Древние курганы Салбыкской степи").                                                                                                                                2. Организация, координация туристической деятельности и продвижения туристического продукта.</t>
  </si>
  <si>
    <t>Строительство и реконструкция, содержание, ремонт, капитальный ремонт автомобильных дорог общего пользования местного значения</t>
  </si>
  <si>
    <t>Обеспечение потребности населения в перевозках пассажиров на социально значимых маршрутах</t>
  </si>
  <si>
    <t>Реализация социальных программ негосударственными некоммерческими организациями, осуществляющими деятельность, направленную на решение социальных проблем</t>
  </si>
  <si>
    <t>1.Обеспечение развития отрасли (Органы местного самоуправления).                                                                           2.Оценка недвижимости, признание прав и регулирование отношений по государственной и муниципальной собственности.                                                                                                    3.Мероприятия в сфере развития земельно-имущественных отношений.</t>
  </si>
  <si>
    <t>1.Осуществление муниципальных функций в финансовой сфере (Органы местного самоуправления)                                                                                            2.Выравнивание бюджетной обеспеченности и обеспечение сбалансированности бюджетов муниципальных образований Усть-Абаканского района                                                                                                3.Обеспечение деятельности подведомственных учреждений (обеспечение деятельности МКУ "Усть-Абаканская районная правовая служба").                                                                                                                                                                               4.Финансовое обеспечение переданных органам местного самоуправления полномочий</t>
  </si>
  <si>
    <t>1.Дотации на выравнивание бюджетной обеспеченности поселений.                                                                                           2.Осуществление государственных полномочий по образованию и обеспечению деятельности комиссий по делам несовершеннолетних и защите их прав.                                                                                                       3.Осуществление органами местного самоуправления государственных полномочий в области охраны труда.                                                                     4.Осуществление государственных полномочий по созданию, организации и обеспечению деятельности административных комиссий муниципальных образований.</t>
  </si>
  <si>
    <t>3.1.</t>
  </si>
  <si>
    <t>3.2.</t>
  </si>
  <si>
    <t>3.3.</t>
  </si>
  <si>
    <t>5.1.</t>
  </si>
  <si>
    <t>5.2.</t>
  </si>
  <si>
    <t>5.3.</t>
  </si>
  <si>
    <t>5.4.</t>
  </si>
  <si>
    <t>5.5.</t>
  </si>
  <si>
    <t>10.1.</t>
  </si>
  <si>
    <t>10.2.</t>
  </si>
  <si>
    <t>10.3.</t>
  </si>
  <si>
    <t>10.4.</t>
  </si>
  <si>
    <t>Перечислена субсидия 2-м молодым семьям на обеспечение жильем</t>
  </si>
  <si>
    <t>Строительство и реконструкцию объектов коммунальной инфраструктуры, в том числе разработка ПСД (Строительство водопровода в аале Чарков).</t>
  </si>
  <si>
    <t>Выполнение мероприятий запланировано на 3-4 квартал 2019 г.</t>
  </si>
  <si>
    <t>Финансирование производилось согласно заявок по фактически выполненным работам. Выполнение мероприятий запланировано на 3-4 квартал 2019 г.</t>
  </si>
  <si>
    <t>Софинансирование мероприятий ГП "Чистая вода (2016-2020 годы") направленных на улучшение качества питьевой воды и очистки сточных вод запланировано на 3-4 квартал 2019г.</t>
  </si>
  <si>
    <t>Кредиторская задолженность.</t>
  </si>
  <si>
    <t>1.Обеспечение деятельности подведомственных учреждений ("Единая дежурная диспетчерская служба").                                                                                                                                                                                                            
2.Проведение неотложных аварийно-восстановительных работ по ликвидации чрезвычайной ситуации, вязанной с прохождением на территории Усть-Абаканского района опасных метеорологических явлений в виде сильного ветра.                                                                                                                                          3.Мероприятия по защите населения от чрезвычайных ситуаций, пожарной безопасности и безопасности на водных объектах</t>
  </si>
  <si>
    <t>Мероприятия в сфере поддержки малого и среднего предпринимательства запланированы на 4 квартал 2019г.</t>
  </si>
  <si>
    <r>
      <rPr>
        <u/>
        <sz val="12"/>
        <color theme="1"/>
        <rFont val="Times New Roman"/>
        <family val="1"/>
        <charset val="204"/>
      </rPr>
      <t>Дошкольные организации</t>
    </r>
    <r>
      <rPr>
        <sz val="12"/>
        <color theme="1"/>
        <rFont val="Times New Roman"/>
        <family val="1"/>
        <charset val="204"/>
      </rPr>
      <t xml:space="preserve">:
1.Обеспечение деятельности подведомственных учреждений                       2.Строительство, реконструкция объектов муниципальной собственности, в том числе разработка проектно-сметной документации
3.Мероприятия по развитию дошкольного образования
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r>
    <r>
      <rPr>
        <u/>
        <sz val="12"/>
        <color theme="1"/>
        <rFont val="Times New Roman"/>
        <family val="1"/>
        <charset val="204"/>
      </rPr>
      <t>Общеобразовательные учреждения</t>
    </r>
    <r>
      <rPr>
        <sz val="12"/>
        <color theme="1"/>
        <rFont val="Times New Roman"/>
        <family val="1"/>
        <charset val="204"/>
      </rPr>
      <t xml:space="preserve">:
1.Обеспечение деятельности подведомственных учреждений                          2.Строительство, реконструкция объектов муниципальной собственности, в том числе разработка ПСД
3.Капитальный ремонт в муниципальных учреждениях, в том числе ПСД
4.Создание условия для обеспечения современного качества образования
5.Обеспечение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6.Организация школьного питания
</t>
    </r>
    <r>
      <rPr>
        <u/>
        <sz val="12"/>
        <color theme="1"/>
        <rFont val="Times New Roman"/>
        <family val="1"/>
        <charset val="204"/>
      </rPr>
      <t>Обеспечение условий развития сферы образования</t>
    </r>
    <r>
      <rPr>
        <sz val="12"/>
        <color theme="1"/>
        <rFont val="Times New Roman"/>
        <family val="1"/>
        <charset val="204"/>
      </rPr>
      <t>:                                                                                     1.Органы местного самоуправления
2.Обеспечение деятельности подведомственных учреждений (Учебно-методические кабинеты, централизованные бухгалтерии, группы хозяйственного обслуживания)</t>
    </r>
  </si>
  <si>
    <t>1.Проведение неотложных аварийно-восстановительных работ по ликвидации чрезвычайной ситуации, вязанной с прохождением на территории Усть-Абаканского района опасных метеорологических явлений в виде сильного ветра.                                                                                    2.Мероприятия по защите населения от чрезвычайных ситуаций, пожарной безопасности и безопасности на водных объектах</t>
  </si>
  <si>
    <t>Проведение мероприятий предусмотрено во 2-ом полугодии 2019 года</t>
  </si>
  <si>
    <t>Финансирование мероприятий  производилось по фактическим расходам</t>
  </si>
  <si>
    <t>Всемирный день борьбы против наркотиков «Скажи наркотикам нет»</t>
  </si>
  <si>
    <t>Проведение мероприятий запланировано на 3-4 квартал 2019 года</t>
  </si>
  <si>
    <t>В 1 полугодии проведены мероприятия, не требующие финансирования. Мероприятия, требующие финансирование запланированы на 3-4 квартал.</t>
  </si>
  <si>
    <t>Трудоустройство в летний период несовершеннолетних, состоящих на профилактическом учете в КДН и ЗП запланировано на 2-3квартал 2019г. Финансирования не было.</t>
  </si>
  <si>
    <t>Трудоустройство в летний период несовершеннолетних, состоящих на профилактическом учете в КДН и ЗП</t>
  </si>
  <si>
    <t>Субсидии из Республиканского бюджета РХ не выделялись.</t>
  </si>
  <si>
    <t>Недофинансирование кредиторской задолженности текущего года.</t>
  </si>
  <si>
    <t xml:space="preserve">1. Поддержка одаренных детей и молодежи (Мероприятия по поддержке и развитию культуры, искусства и архивного дела);                                                        
2. Развитие и поддержка народного творчества (Мероприятия по поддержке и развитию культуры, искусства и архивного дела);                                                                                                    3. Гармонизация отношений в Усть-Абаканском районе Республики Хакасия и их этнокультурное развитие (Мероприятия в сфере развития и гармонизации межнациональных отношений)
</t>
  </si>
  <si>
    <t xml:space="preserve">1.Обеспечение деятельности подведомственных учреждений (Библиотеки);                                     
2.  Мероприятия по поддержке и развитию культуры, искусства и архивного дела;                                                                                                                                               3. Поддержка отрасли культуры;                                                                                                                             4. Обеспечение деятельности подведомственных учреждений (Муниципальное казенное учреждение культуры "Усть-Абаканский историко-краеведческий музей) ;
5. Обеспечение безопасности музейного фонда и развитие музеев.
</t>
  </si>
  <si>
    <t xml:space="preserve">Мероприятия в сфере развития торговли заплпнированы на 4 квартал 2019г. </t>
  </si>
  <si>
    <t>Главный специалист экономического отдела</t>
  </si>
  <si>
    <t>Управления финансов и экономики администрации Усть-Абаканского района</t>
  </si>
  <si>
    <t>за 9 месяцев 2019 года.</t>
  </si>
  <si>
    <t>Кредиторская задолженность, в т.ч. по заработной плате за сентябрь 2019 г.</t>
  </si>
  <si>
    <t>Приобретено 261,9 м2 жилья</t>
  </si>
  <si>
    <r>
      <t>1.2. Межбюджетные трансферты - всего</t>
    </r>
    <r>
      <rPr>
        <sz val="8"/>
        <rFont val="Times New Roman"/>
        <family val="1"/>
        <charset val="204"/>
      </rPr>
      <t xml:space="preserve"> (РФ+РХ+ВР 540 Иные межбюджетные трансферты)   </t>
    </r>
    <r>
      <rPr>
        <b/>
        <sz val="12"/>
        <rFont val="Times New Roman"/>
        <family val="1"/>
        <charset val="204"/>
      </rPr>
      <t xml:space="preserve">       </t>
    </r>
  </si>
  <si>
    <t>Выдача тех.условий по телефонизации и подключ.к сети интернет д/с на 120 мест с.Калинино-9,4; Строит-во школы в д. Чапаево-20654,0; стройконтроль-84,6</t>
  </si>
  <si>
    <t>Процент финансирования к плану на год</t>
  </si>
  <si>
    <t>Процент кассовых расходов к плану на год</t>
  </si>
  <si>
    <t>Процент фактических расходов к плану на год</t>
  </si>
  <si>
    <t>Низкий уровень выполнения мероприятий обусловлен отсутствием финансирования и  проведение мероприятий предусмотрено на 4 квартал 2019 года.</t>
  </si>
  <si>
    <t>Низкий уровень выполнения мероприятий обусловлено отсутствием финансирования и тем, что проведение мероприятий предусмотрено на 4 квартал 2019 года, а так же вовремя не были предоставлены документы для оплаты.</t>
  </si>
  <si>
    <t>Низкий уровень выполнения мероприятий обусловлен тем, что проведение мероприятий предусмотрено на 4 квартал 2019, а так же наличием кредиторской задолженности</t>
  </si>
  <si>
    <t>Низкий уровень выполнения мероприятий обусловлен тем, что проведение мероприятий предусмотрено на 4 квартал 2019 года.</t>
  </si>
  <si>
    <r>
      <t xml:space="preserve">1.2. Межбюджетные трансферты - всего  </t>
    </r>
    <r>
      <rPr>
        <i/>
        <sz val="12"/>
        <color theme="1"/>
        <rFont val="Times New Roman"/>
        <family val="1"/>
        <charset val="204"/>
      </rPr>
      <t xml:space="preserve">РЕСПУБЛИКАНСКИЙ и ФЕДЕРАЛЬНЫЙ бюджет         </t>
    </r>
    <r>
      <rPr>
        <sz val="12"/>
        <color theme="1"/>
        <rFont val="Times New Roman"/>
        <family val="1"/>
        <charset val="204"/>
      </rPr>
      <t xml:space="preserve"> </t>
    </r>
  </si>
  <si>
    <t>Отсутствие финансирования из республиканского бюджета РХ, выполнение капитального ремонта в з/л "Дружба" планируется на 4 кв. 2019 г</t>
  </si>
  <si>
    <t>Финансирование на строительство д/с в с.Калинино и школы в д.Чапаево производилось по фактически поступившим заявкам</t>
  </si>
  <si>
    <t>Муниципальная программа «Развитие физической культуры и спорта в Усть-Абаканском районе»</t>
  </si>
  <si>
    <t>Муниципальная программа «Социальная поддержка граждан»</t>
  </si>
  <si>
    <t>Муниципальная программа «Противодействие незаконному обороту наркотиков, снижение масштабов наркотизации населения в Усть-Абаканском районе»</t>
  </si>
  <si>
    <t xml:space="preserve">Муниципальная программа «Обеспечение общественного порядка и противодействие преступности в Усть-Абаканском районе» </t>
  </si>
  <si>
    <t>Муниципальная программа «Развитие туризма в Усть-Абаканском районе»</t>
  </si>
  <si>
    <t>Муниципальная программа «Развитие транспортной системы Усть-Абаканского района»</t>
  </si>
  <si>
    <t xml:space="preserve">Муниципальная программа «Жилище» </t>
  </si>
  <si>
    <t>Муниципальная программа «Энергосбережение и повышение энергетической эффективности в Усть-Абаканском районе»</t>
  </si>
  <si>
    <t xml:space="preserve">Муниципальная программа «Комплексная программа  модернизации и реформирования жилищно-коммунального хозяйства в Усть-Абаканском районе» </t>
  </si>
  <si>
    <t>Муниципальная программа «Развитие торговли в Усть-Абаканском районе»</t>
  </si>
  <si>
    <t>Муниципальная программа «Развитие муниципального имущества в Усть-Абаканском районе»</t>
  </si>
  <si>
    <t>Муниципальная программа «Культура Усть-Абаканского района»</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</si>
  <si>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t>
  </si>
  <si>
    <t>Муниципальная программа «Развитие  образования  в  Усть-Абаканском районе»</t>
  </si>
  <si>
    <t>Муниципальная программа «Развитие субъектов малого и среднего предпринимательства в Усть-Абаканском районе»</t>
  </si>
  <si>
    <t xml:space="preserve">Муниципальная программа «Развитие агропромышленного комплекса Усть-Абаканского района и социальной сферы на селе» </t>
  </si>
  <si>
    <t>Муниципальная программа «Жилище»</t>
  </si>
  <si>
    <t>Муниципальная программа «Комплексная программа модернизации и реформирования жилищно-коммунального хозяйства в Усть-Абаканском районе»</t>
  </si>
  <si>
    <t>Муниципальная программа «Повышение эффективности управления муниципальными финансами Усть-Абаканского района»</t>
  </si>
  <si>
    <t>Муниципальная программа «Развитие образования в Усть-Абаканском районе»</t>
  </si>
  <si>
    <t>Муниципальная программа «Развитие агропромышленного комплекса Усть-Абаканского района и социальной сферы на селе»</t>
  </si>
  <si>
    <r>
      <rPr>
        <u/>
        <sz val="12"/>
        <color theme="1"/>
        <rFont val="Times New Roman"/>
        <family val="1"/>
        <charset val="204"/>
      </rPr>
      <t>Социальные выплаты гражданам, в соответствии с действующим законодательством:</t>
    </r>
    <r>
      <rPr>
        <sz val="12"/>
        <color theme="1"/>
        <rFont val="Times New Roman"/>
        <family val="1"/>
        <charset val="204"/>
      </rPr>
      <t xml:space="preserve">                                                                                      1.Доплаты к пенсиям муниципальным служащим                                                                     2.Оказание материальной помощи малообеспеченным категориям населения                                                                                                                                            3.Обеспечение мер социальной поддержки специалистов культуры, проживающих в сельской местности                                                                                              4.Оказание адресной помощи малоимущим гражданам, пострадавшим от пожара, а также ремонт и восстановление отопительных печей и ветхих отопительных сетей, находящихся в пожароопасном состоянии                                                                                                                  </t>
    </r>
    <r>
      <rPr>
        <u/>
        <sz val="12"/>
        <color theme="1"/>
        <rFont val="Times New Roman"/>
        <family val="1"/>
        <charset val="204"/>
      </rPr>
      <t>Осуществление государственных полномочий по выплатам гражданам, имеющим детей:</t>
    </r>
    <r>
      <rPr>
        <sz val="12"/>
        <color theme="1"/>
        <rFont val="Times New Roman"/>
        <family val="1"/>
        <charset val="204"/>
      </rPr>
      <t xml:space="preserve">                                                                                                    1.Компенсация части родительской платы за присмотр и уход за ребенком в частных, государственных и муниципальных образовательных организациях, реализующих основную общеобразовательную программу дошкольного образования, и в частных организациях, осуществляющих присмотр и уход за детьми                                                                                                 </t>
    </r>
  </si>
  <si>
    <t>1.Обеспечение мер социальной поддержки специалистов культуры, проживающих в сельской местности                                                                                                                       2.Компенсация части родительской платы за присмотр и уход за ребенком в частных, государственных и муниципальных образовательных организациях, реализующих основную общеобразовательную программу дошкольного образования, и в частных организациях, осуществляющих присмотр и уход за детьми</t>
  </si>
  <si>
    <r>
      <t xml:space="preserve">Выполнено с начала года % </t>
    </r>
    <r>
      <rPr>
        <b/>
        <sz val="10"/>
        <color theme="1"/>
        <rFont val="Times New Roman"/>
        <family val="1"/>
        <charset val="204"/>
      </rPr>
      <t>(гр.10/гр.6х100)</t>
    </r>
  </si>
  <si>
    <r>
      <rPr>
        <b/>
        <sz val="14"/>
        <color theme="1"/>
        <rFont val="Times New Roman"/>
        <family val="1"/>
        <charset val="204"/>
      </rPr>
      <t>Поддержка муниципальных программ формирования современной городской среды:</t>
    </r>
    <r>
      <rPr>
        <sz val="14"/>
        <color theme="1"/>
        <rFont val="Times New Roman"/>
        <family val="1"/>
        <charset val="204"/>
      </rPr>
      <t xml:space="preserve">                                                                 ^Соглашение между Минстроем РХ и Усть-Абаканским поссоветом находится в стадии заключения. Планируется реализовать 30 проекта по благоустройству дворовых территорий МКД и 2 проекта по благоустройству общественных территорий.
</t>
    </r>
  </si>
  <si>
    <t>14.1.</t>
  </si>
  <si>
    <t>Подпрограмма «Комплексное развитие сельских территорий»</t>
  </si>
  <si>
    <t xml:space="preserve">3.Капитальный ремонт, ремонт автомобильных дорог общего пользования местного значения городских округов и поселений, малых и отдаленных сел Республики - </t>
  </si>
  <si>
    <t>1. Проведение спортивных мероприятий, обеспечение подготовки команд;                                                                                                                                                        2. Обеспечение развития отрасли физической культуры и спорта, в т.ч. Укрепление материально-технической базы;                                                                                                                                                  3. Физкультурно-оздоровительная работа с различными категориями населения.</t>
  </si>
  <si>
    <t xml:space="preserve">1.Обеспечение деятельности УФиЭ                                                                                            2.Обеспечение деятельности подведомственных учреждений (обеспечение деятельности МКУ "Усть-Абаканская районная правовая служба")                                                                                              3.Выравнивание бюджетной обеспеченности и обеспечение сбалансированности бюджетов муниципальных образований Усть-Абаканского района                                                                                                       4.Финансовое обеспечение переданных органам местного самоуправления полномочий                                                                        </t>
  </si>
  <si>
    <t xml:space="preserve">1.Дотации на выравнивание бюджетной обеспеченности поселений.                                                                                                                2.Иные межбюджетные трансферты на поддержку мер по обеспечению сбалансированности бюджетов поселений.                                                                                                                                                                   3.Осуществление государственных полномочий по образованию и обеспечению деятельности комиссий по делам несовершеннолетних и защите их прав.                                                                                                       4.Осуществление органами местного самоуправления государственных полномочий в области охраны труда.                                                                                                                        5.Осуществление государственных полномочий по созданию, организации и обеспечению деятельности административных комиссий муниципальных образований.                                                              </t>
  </si>
  <si>
    <t>3. Мероприятия, направленные на решение вопросов по организации теплоснабжения в период отопительного периода</t>
  </si>
  <si>
    <t>14.2.</t>
  </si>
  <si>
    <t>Финансирование по фактическим расходам.</t>
  </si>
  <si>
    <t>Обеспечение энергоэффективности и энергосбережения на объектах муниципальной собственности - Субсидии из Республиканского бюджета РХ не выделялись.</t>
  </si>
  <si>
    <r>
      <rPr>
        <u/>
        <sz val="12"/>
        <color theme="1"/>
        <rFont val="Times New Roman"/>
        <family val="1"/>
        <charset val="204"/>
      </rPr>
      <t>Дошкольные организации:</t>
    </r>
    <r>
      <rPr>
        <sz val="12"/>
        <color theme="1"/>
        <rFont val="Times New Roman"/>
        <family val="1"/>
        <charset val="204"/>
      </rPr>
      <t xml:space="preserve">
1.Обеспечение деятельности подведомственных учреждений.                                                                                      2.Строительство, реконструкция объектов муниципальной собственности, в том числе разработка ПСД.                                                                                                                                                          3.Мероприятия по развитию дошкольного образования.                   
4.Обеспечение гос.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5.Создание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 образования.                                                                                                 </t>
    </r>
    <r>
      <rPr>
        <u/>
        <sz val="12"/>
        <color theme="1"/>
        <rFont val="Times New Roman"/>
        <family val="1"/>
        <charset val="204"/>
      </rPr>
      <t/>
    </r>
  </si>
  <si>
    <r>
      <rPr>
        <u/>
        <sz val="12"/>
        <color theme="1"/>
        <rFont val="Times New Roman"/>
        <family val="1"/>
        <charset val="204"/>
      </rPr>
      <t>Общеобразовательные учреждения</t>
    </r>
    <r>
      <rPr>
        <sz val="12"/>
        <color theme="1"/>
        <rFont val="Times New Roman"/>
        <family val="1"/>
        <charset val="204"/>
      </rPr>
      <t>:
1.Обеспечение деятельности подведомственных учреждений.                                                                                         2.Строительство, реконструкция об.муниципальной собственности, в том числе разработка ПСД.                 
3.Создание условия для обеспечения современного качества образования.          
4.Обеспечение гос.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 организациях, обеспечение доп. образования детей в муниципальных общеобразов. организациях.               
5.Организация школьного питания.
                                                                                                               1.Органы местного самоуправления
2.Обеспечение деятельности подведомственных учреждений (Учебно-методические кабинеты, централизованные бухгалтерии, группы хозяйственного обслуживания)
1.Создание новых мест в общеобразовательных организациях</t>
    </r>
  </si>
  <si>
    <t>1.Строительство д/с в с. Калинино; стройконтроль д/с с.Калинино;                                                                                                              2.Строительство школы в д. Чапаево; стройконтроль школа д.Чапаево.</t>
  </si>
  <si>
    <t xml:space="preserve">1.Обеспечение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2.Реализация мероприятий по развитию дошкольных образовательных организаций.                                                                                                          3.Создание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4.Обеспечение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5.Организация школьного питания.                                                                                                                                                                                               6.Создание новых мест в общеобразовательных организациях.    </t>
  </si>
  <si>
    <r>
      <rPr>
        <u/>
        <sz val="12"/>
        <color theme="1"/>
        <rFont val="Times New Roman"/>
        <family val="1"/>
        <charset val="204"/>
      </rPr>
      <t>Развитие системы дополнительного образования детей</t>
    </r>
    <r>
      <rPr>
        <sz val="12"/>
        <color theme="1"/>
        <rFont val="Times New Roman"/>
        <family val="1"/>
        <charset val="204"/>
      </rPr>
      <t xml:space="preserve">:                                             1.Обеспечение деятельности подведомственных учреждений (МБУДО "Усть-Абаканский ЦДО").
2.Обеспечение деятельности подведомственных учреждений (МБУДО "Усть-Абаканская ДШИ").
3.Обеспечение деятельности подведомственных учреждений (МБУДО "Усть-Абаканская СШ).
</t>
    </r>
    <r>
      <rPr>
        <u/>
        <sz val="12"/>
        <color theme="1"/>
        <rFont val="Times New Roman"/>
        <family val="1"/>
        <charset val="204"/>
      </rPr>
      <t>Выявление и поддержка одаренных детей и талантливой молодежи</t>
    </r>
    <r>
      <rPr>
        <sz val="12"/>
        <color theme="1"/>
        <rFont val="Times New Roman"/>
        <family val="1"/>
        <charset val="204"/>
      </rPr>
      <t>:                                                                                                      1.Создание условия для обеспечения современного качества образования.</t>
    </r>
  </si>
  <si>
    <t>Финансирование производилось в соответствии с поданными заявками.</t>
  </si>
  <si>
    <t xml:space="preserve">В связи с запретом на проведении массовых мероприятий, принято решение не проводить мероприятия, посвященные «Дню Российского предпринимательства» (конкурс "Предприниматель 2019г").   </t>
  </si>
  <si>
    <t>Обеспечение развития и укрепления материально-технической базы домов культуры в населенных пунктах с числом жителей до 50 тысяч человек (Приобретение музыкального оборудования РДК «Дружба», ДК «Гагарина»).</t>
  </si>
  <si>
    <t xml:space="preserve">1.Обеспечение деятельности подведомственных учреждений (Библиотеки);
2.Мероприятия по поддержке и развитию культуры, искусства и архивного дела;                                                                                                                  3.Поддержка отрасли культуры;                                                                                             4.Обеспечение деятельности подведомственных учреждений (Муниципальное бюджетное учреждение культуры "Усть-Абаканский  районный историко-краеведческий музей);                                                                                  5.Обеспечение безопасности музейного фонда и развитие музеев;                                                 
6.Мероприятия по поддержке и развитию культуры, искусства и архивного дела;                                                                                                                                        7.Капитальный ремонт в муниципальных учреждениях, в том числе проектно-сметная документация;                                                                                                                                                                            8.Развитие архивного дела.
</t>
  </si>
  <si>
    <t xml:space="preserve">1. Развитие и поддержка народного творчества (Мероприятия по поддержке и развитию культуры, искусства и архивного дела);                                                        
2.Гармонизация отношений в Усть-Абаканском районе Республики Хакасия и их этнокультурное развитие (Мероприятия в сфере развития и гармонизации межнациональных отношений)
</t>
  </si>
  <si>
    <t>Предоставление жилых помещений детям-сиротам и детям, оставшимся безе попечения родителей, лицам из их числа по договорам найма специализированных жилых помещений</t>
  </si>
  <si>
    <t xml:space="preserve">Низкий процент исполнения из-за того, что оздоровление детей в лагеря в летнее время не осуществлялось по причине коронавируса.  </t>
  </si>
  <si>
    <r>
      <rPr>
        <b/>
        <sz val="14"/>
        <color theme="1"/>
        <rFont val="Times New Roman"/>
        <family val="1"/>
        <charset val="204"/>
      </rPr>
      <t xml:space="preserve">Региональный проект Республики Хакасия «Успех каждого ребенка»      </t>
    </r>
    <r>
      <rPr>
        <sz val="14"/>
        <color theme="1"/>
        <rFont val="Times New Roman"/>
        <family val="1"/>
        <charset val="204"/>
      </rPr>
      <t xml:space="preserve">                                                                     1.Создание в общеобразовательных организациях, расположенных в сельской местности, условий для занятий физической культурой и спортом - , из них  </t>
    </r>
    <r>
      <rPr>
        <b/>
        <sz val="14"/>
        <color theme="1"/>
        <rFont val="Times New Roman"/>
        <family val="1"/>
        <charset val="204"/>
      </rPr>
      <t>(РФ),  (РХ),  (МБ)</t>
    </r>
    <r>
      <rPr>
        <sz val="14"/>
        <color theme="1"/>
        <rFont val="Times New Roman"/>
        <family val="1"/>
        <charset val="204"/>
      </rPr>
      <t xml:space="preserve"> </t>
    </r>
  </si>
  <si>
    <t>1.Денежное поощрение лучшему работнику культуры сельских учреждений культуры.                                                                                 2.Государственная поддержка лучших сельских учреждений культуры (Райковская библиотека)</t>
  </si>
  <si>
    <r>
      <rPr>
        <b/>
        <sz val="14"/>
        <rFont val="Times New Roman"/>
        <family val="1"/>
        <charset val="204"/>
      </rPr>
      <t xml:space="preserve">3.Обеспечение развития и укрепления материально-технической базы домов культуры в населенных пунктах с числом жителей до 50 тысяч человек </t>
    </r>
    <r>
      <rPr>
        <sz val="14"/>
        <rFont val="Times New Roman"/>
        <family val="1"/>
        <charset val="204"/>
      </rPr>
      <t xml:space="preserve">- 1181,8, из них </t>
    </r>
    <r>
      <rPr>
        <b/>
        <sz val="14"/>
        <rFont val="Times New Roman"/>
        <family val="1"/>
        <charset val="204"/>
      </rPr>
      <t>1064,7 (РФ), 105,3 (РХ), 11,8 (МБ)</t>
    </r>
    <r>
      <rPr>
        <sz val="14"/>
        <rFont val="Times New Roman"/>
        <family val="1"/>
        <charset val="204"/>
      </rPr>
      <t xml:space="preserve">, в том числе:                                                                                                                                                                ^Музыкальное оборудование РДК «Дружба» - 585,9 (микшеры, усилители, микрофоны, стойки, эквалайзер, проекторы, акустическая система);                                                                                                                                                                                              ^Музыкальное оборудование ДК «Гагарина» - 595,9 (радиосистема, проектор комплект из 2-х стоек, активная акустическая система). </t>
    </r>
  </si>
  <si>
    <r>
      <t xml:space="preserve">3.Поддержка отрасли культуры - 150,0 (РФ):                                                                                                                 </t>
    </r>
    <r>
      <rPr>
        <sz val="14"/>
        <rFont val="Times New Roman"/>
        <family val="1"/>
        <charset val="204"/>
      </rPr>
      <t xml:space="preserve">^Лучшее учреждение культуры (Райковская библиотека) - 100,0;                                                                                                                   ^Премия лучшему работнику культуры (Расцветовская библиотека) - 50,0.                                                                                                                                                                               </t>
    </r>
    <r>
      <rPr>
        <b/>
        <sz val="14"/>
        <rFont val="Times New Roman"/>
        <family val="1"/>
        <charset val="204"/>
      </rPr>
      <t xml:space="preserve">                </t>
    </r>
  </si>
  <si>
    <r>
      <t xml:space="preserve">4.Капитальный ремонт в муниципальных учреждениях, в том числе проектно-сметная документация - 109,2 </t>
    </r>
    <r>
      <rPr>
        <sz val="14"/>
        <rFont val="Times New Roman"/>
        <family val="1"/>
        <charset val="204"/>
      </rPr>
      <t>Капитальный ремонт освещения в МБУК «Усть-Абаканский музей»</t>
    </r>
  </si>
  <si>
    <t>Субсидия из Республиканского бюджета РХ не выделялась.</t>
  </si>
  <si>
    <t>Перечислена субсидия 4-м молодым семьям на обеспечение жильем</t>
  </si>
  <si>
    <r>
      <rPr>
        <b/>
        <sz val="14"/>
        <color theme="1"/>
        <rFont val="Times New Roman"/>
        <family val="1"/>
        <charset val="204"/>
      </rPr>
      <t>Содействие в обеспеченности жилыми помещениями молодых семей:</t>
    </r>
    <r>
      <rPr>
        <sz val="14"/>
        <color theme="1"/>
        <rFont val="Times New Roman"/>
        <family val="1"/>
        <charset val="204"/>
      </rPr>
      <t xml:space="preserve">                                                                                                                                  ^Предоставление социальной выплаты 4-м участникам подпрограммы - </t>
    </r>
    <r>
      <rPr>
        <b/>
        <sz val="14"/>
        <color theme="1"/>
        <rFont val="Times New Roman"/>
        <family val="1"/>
        <charset val="204"/>
      </rPr>
      <t>374,4 (МБ), 327,2 (РХ), 2552,8 (РФ)</t>
    </r>
    <r>
      <rPr>
        <sz val="14"/>
        <color theme="1"/>
        <rFont val="Times New Roman"/>
        <family val="1"/>
        <charset val="204"/>
      </rPr>
      <t xml:space="preserve">                                                                                                                                                                                                                                                                                                                                                            </t>
    </r>
  </si>
  <si>
    <t>Субсидии из Республиканского бюджета РХ не выделялись</t>
  </si>
  <si>
    <t>Финансирование производилось на основании заявок по фактическим расходам</t>
  </si>
  <si>
    <t>Строительство и реконстркуция объектов систем водоснабжения, в т.ч. изготовление ПСД - Субсидии из Республиканского бюджета РХ не выделялись.</t>
  </si>
  <si>
    <t>1. Обеспечение развития отрасли туризма.                                                                                    2. Содействие формирования туристической инфраструктуры и материально-технической базы.                                                                                            3. Организация, координация туристической деятельности и продвижения туристического продукта.</t>
  </si>
  <si>
    <t>Кредиторская задолженность РБ - 1580,0</t>
  </si>
  <si>
    <t>Проведение ремонта загородных детских лагерей, оздоровительных лагерей - Кап.ремонт уличных туалетов З/Л "Дружба"</t>
  </si>
  <si>
    <r>
      <t xml:space="preserve">6.Реализация мероприятий по развитию дошкольных образовательных организаций - </t>
    </r>
    <r>
      <rPr>
        <sz val="14"/>
        <rFont val="Times New Roman"/>
        <family val="1"/>
        <charset val="204"/>
      </rPr>
      <t>1262,6, из них</t>
    </r>
    <r>
      <rPr>
        <b/>
        <sz val="14"/>
        <rFont val="Times New Roman"/>
        <family val="1"/>
        <charset val="204"/>
      </rPr>
      <t>: 1250,0 (РХ), 12,6 (МБ): ^</t>
    </r>
    <r>
      <rPr>
        <sz val="14"/>
        <rFont val="Times New Roman"/>
        <family val="1"/>
        <charset val="204"/>
      </rPr>
      <t xml:space="preserve">Замена окон: д/с Рябинушка - 595,9; д/с Ласточка - 666,7.       </t>
    </r>
    <r>
      <rPr>
        <b/>
        <sz val="14"/>
        <rFont val="Times New Roman"/>
        <family val="1"/>
        <charset val="204"/>
      </rPr>
      <t xml:space="preserve">                                                                                                                                                   </t>
    </r>
  </si>
  <si>
    <t>1.Мероприятия по обеспечению сохранности существующей сети автомобильных дорог общего пользования местного значения</t>
  </si>
  <si>
    <t>Иные межбюджетные трансферты на содержание, капитальный ремонт и строительство дорог общего пользования, в том числе разработка проектно-сметной документации</t>
  </si>
  <si>
    <t>Субсидия на мероприятия подпрограммы "Чистая вода" ГП РХ "Развитие коммунальной инфраструктуры Республики Хакасия и обеспечение качественных жилищно-коммунальных услуг" направленных на улучшение качества питьевой воды и очистки сточных вод в 2020 году не выделялась</t>
  </si>
  <si>
    <t>Решением Совета депутатов № 29 от 22.09.2020  бюджетные ассигнования по подпрограмме на 2020 год сняты.</t>
  </si>
  <si>
    <r>
      <t>Развитие архивного дела:                                                                                                                                                                                                       1. Мероприятия по поддержке и развитию культуры, искусства и архивного дела - 149,1</t>
    </r>
    <r>
      <rPr>
        <sz val="14"/>
        <rFont val="Times New Roman"/>
        <family val="1"/>
        <charset val="204"/>
      </rPr>
      <t xml:space="preserve">, в том числе:                                                                                                                                                                                              </t>
    </r>
    <r>
      <rPr>
        <b/>
        <sz val="14"/>
        <rFont val="Times New Roman"/>
        <family val="1"/>
        <charset val="204"/>
      </rPr>
      <t xml:space="preserve"> </t>
    </r>
    <r>
      <rPr>
        <sz val="14"/>
        <rFont val="Times New Roman"/>
        <family val="1"/>
        <charset val="204"/>
      </rPr>
      <t>^Оплата по гражданско-правовому договору специалисту за работу по созданию электронного архива - 79,7;                                                                                                                                                                                                                                     ^Приобретение металлических архивных шкафов – стеллажей -17,6;                                                                                                               ^Приобретение металлических шкафов для хранения НСА - 21,8;                                                                                                  ^Приобретение архивных коробов - 30,0.</t>
    </r>
  </si>
  <si>
    <r>
      <rPr>
        <b/>
        <sz val="14"/>
        <rFont val="Times New Roman"/>
        <family val="1"/>
        <charset val="204"/>
      </rPr>
      <t>3.Капитальный ремонт в муниципальных учреждениях, в том числе проектно-сметная документация - 400,0</t>
    </r>
    <r>
      <rPr>
        <sz val="14"/>
        <rFont val="Times New Roman"/>
        <family val="1"/>
        <charset val="204"/>
      </rPr>
      <t xml:space="preserve">, из них:                                                                                                                                                                                                                                     ^Капитальный ремонт ограждения д/с Родничок - 139,5;                                                                                                                                      ^Капитальный ремонт теплового узла учета д/с Родничок - 109,4;                                                                                                                                   ^Капитальный ремонт теневого навесов д/с Родничок - 151,1. </t>
    </r>
  </si>
  <si>
    <t xml:space="preserve"> о реализации муниципальных программ, действующих на территории Усть-Абаканского района Республики Хакасия за 2020 год.</t>
  </si>
  <si>
    <t>за 2020 год.</t>
  </si>
  <si>
    <t>Неисполнение программы составило 29,3%, в связи с тем, что в результате проведения аукциона на актуализацию ПСД на строительство универсального спортивного зала рп.Усть-Абакан начальная максимальная центра контракта была снижена на 42 % и образовалась экономия в сумме 1831,8 тыс.рублей.</t>
  </si>
  <si>
    <r>
      <t>1.Проведение спортивных мероприятий, обеспечение подготовки команд - 306,1,</t>
    </r>
    <r>
      <rPr>
        <sz val="14"/>
        <rFont val="Times New Roman"/>
        <family val="1"/>
        <charset val="204"/>
      </rPr>
      <t xml:space="preserve"> в том числе:</t>
    </r>
    <r>
      <rPr>
        <b/>
        <sz val="14"/>
        <rFont val="Times New Roman"/>
        <family val="1"/>
        <charset val="204"/>
      </rPr>
      <t xml:space="preserve">                                                                              </t>
    </r>
    <r>
      <rPr>
        <sz val="14"/>
        <rFont val="Times New Roman"/>
        <family val="1"/>
        <charset val="204"/>
      </rPr>
      <t xml:space="preserve">^Участие во Всероссийском турнире по косике карате г.Барнаул - 10,1;                                                                                                                                                                                                                           ^Участие в первенстве Сибирского Федерального округа по боксу среди девушек г.Кемерово - 5,7;                                 ^Погашение кредиторской задолженности 2019г. за спортивную форму - 65,0;                                                                                                        ^Соревнования по боксу «Олимпийские надежды» г.Москва - 16,5;                                                                                                             ^Открытый городской турнир по спортивной борьбе (вольная борьба) г.Междуреченск среди юношей и девушек 2007-2008, 2009-2010 гг.р. - 2,7;                                                                                                                                                          ^Отрытое первенство города по боксу среди юношей 2007-2008 гг.р. на приз ДЮЦ г.Междуеченск - 4,6; ^Чемпионат и первенство г.Красноярк по армейскому рукопашному бою - 1,5.                                                                                            ^Приобретение спортивной формы для хоккейной и футбольной команд Доможаковского сельсовета - 200,0.                                                                                                                                                                                                                                                                                                                                                               </t>
    </r>
    <r>
      <rPr>
        <b/>
        <sz val="14"/>
        <rFont val="Times New Roman"/>
        <family val="1"/>
        <charset val="204"/>
      </rPr>
      <t xml:space="preserve">                            </t>
    </r>
  </si>
  <si>
    <r>
      <t>2.Обеспечение развития отрасли физической культуры и спорта - 3943,8</t>
    </r>
    <r>
      <rPr>
        <sz val="14"/>
        <rFont val="Times New Roman"/>
        <family val="1"/>
        <charset val="204"/>
      </rPr>
      <t>, в том числе:                                                                          ^Укрепление материально-технической базы - 403,2 (1. Приобретение спорт инвентаря - 50,0  (гимнастические маты, мячи), 2. Приобретение физкультурно-спортивного инвентаря - 353,2 ворота мини-футбольные, татами, скамья для жима со стойками, медболы, грифы для штанги, диски, боксы плиометрические);                                                                                                                                                                   ^Строительство универсального спортивного зала п.Усть-Абакан - 2143,2 (1. Актуализация ПСД на строительство универсального спортивного зала рп.Усть-Абакан -1878,3; проведение экспертизы на ПСД - 264,9);                                                                                                                                                                                                      ^Капитальный ремонт в муниципальных учреждениях, в том числе ПСД - 377,4 (1. Погашение кредиторской задолженности 2019 год за ремонт системы отопления и канализационной системы в здании спорткомплекса и раздевалках - 299,6;  2. Капитальный ремонт системы холодного водоснабжения - 77,8).                                                                                                                                                                  ^Создание условий для занятий физической культурой и спортом - 1020,0 (1. Обустройство бетонного основания площадки ГТО - 493,9; 2. Монтаж комплекса ГТО - 510,7; 3. Ландшафтная трава - 15,4)</t>
    </r>
  </si>
  <si>
    <r>
      <rPr>
        <b/>
        <sz val="14"/>
        <rFont val="Times New Roman"/>
        <family val="1"/>
        <charset val="204"/>
      </rPr>
      <t>3.Физкультурно-оздоровительная работа с различными категориями населения - 200,5</t>
    </r>
    <r>
      <rPr>
        <sz val="14"/>
        <rFont val="Times New Roman"/>
        <family val="1"/>
        <charset val="204"/>
      </rPr>
      <t xml:space="preserve"> в том числе:                                                                                                                                                                                                                                                                                                                                                                               ^Республиканский турнир по хоккею с мячом на кубок Главы Усть-Абаканского района среди мальчиков 2010-2011гг.р.- 38,8;                                                                                                                                                                                                                                                                                                                     ^Проведение открытого турнира МБУДО «Усть-Абаканская СШ» по волейболу среди девочек 2007г.р. и младше - 5,0 ;                                                                                                                                                                                            ^Проведение XIII Cпартакиады - 9,0;                                                                                                                                                                                                                                       ^Районные соревнования по лыжному спорту «Лыжня России 2020» - 4,2;                                                                        ^Открытый турнир по греко-римской борьбе - 5,6;                                                                                                                                                                                                                                                                                      ^Хоккей с мячом на кубок главы Усть-Абаканского района среди мальчиков 2010-2011г. - 9,0;                                                            ^Онлайн конкурс «ГТО-путь к победе» - 6,9;                                                                                                                                        ^Фотоконкурс «Спорт в нашей жизни» - 4,5;                                                                                                                                                ^Соревнования посвящ. Дню физкультурника - 11,6;                                                                                                                                        ^Конкурс на лучшую спортивную работу в образовательных учреждениях - 25,0;                                                                                                           ^Автопробег в рамках проведения Парада Победы, посвященного 75-летию Дня Победы - 15,2.                                                                                                                                                                                                   </t>
    </r>
    <r>
      <rPr>
        <b/>
        <sz val="14"/>
        <color rgb="FFFF0000"/>
        <rFont val="Times New Roman"/>
        <family val="1"/>
        <charset val="204"/>
      </rPr>
      <t xml:space="preserve">   </t>
    </r>
    <r>
      <rPr>
        <sz val="14"/>
        <rFont val="Times New Roman"/>
        <family val="1"/>
        <charset val="204"/>
      </rPr>
      <t xml:space="preserve">                                                                                                                                                                             </t>
    </r>
  </si>
  <si>
    <t xml:space="preserve">^Проведение «Новогодней Елки на льду» - 26,5;                                                                                                                                 ^Первенство по легкоатлетическим прыжкам «День Прыгуна» - 13,9;                                                                                                             ^Турнир по волейболу среди команд девочек 2007г.р. на призы «Деда Мороза» - 6,0;                                                                                            ^Турнир по волейболу среди девочек 2009-2012 г.р. на призы «Деда мороза» - 2,4;                                                                       ^Первенство по мини-футболу «Новогодний футбол» - 1,8;                                                                                                                                       ^Новогодние соревнования «Боксериада-2020» - 8,3;                                                                                                                                      ^Соревнования «Веселые старты» - 6,8.                                                                                                        </t>
  </si>
  <si>
    <r>
      <rPr>
        <b/>
        <sz val="14"/>
        <rFont val="Times New Roman"/>
        <family val="1"/>
        <charset val="204"/>
      </rPr>
      <t>1.Обеспечение деятельности подведомственных учреждений (МАУ "Музей "Древние курганы Салбыкской степи") - 1364,4</t>
    </r>
    <r>
      <rPr>
        <sz val="14"/>
        <rFont val="Times New Roman"/>
        <family val="1"/>
        <charset val="204"/>
      </rPr>
      <t xml:space="preserve">, в том числе: Оплата труда - 849,24; Начисления на выплаты по оплате труда - 271,61; Услуги по содержанию имущества - 5,6; Прочие услуги - 24,23; Страхование автомоб. - 2,96; Прочие расходы - 35,28; Увеличение стоимости ГСМ - 132,71; Увеличение стоимости осн.ср-в - 0,35; Увеличение стоимости мат.запасов - 42,42.                                                                                                                                                                                                           </t>
    </r>
    <r>
      <rPr>
        <b/>
        <sz val="14"/>
        <rFont val="Times New Roman"/>
        <family val="1"/>
        <charset val="204"/>
      </rPr>
      <t>2. Содействие формирования туристической инфраструктуры и материально-технической базы - 10,0</t>
    </r>
    <r>
      <rPr>
        <sz val="14"/>
        <rFont val="Times New Roman"/>
        <family val="1"/>
        <charset val="204"/>
      </rPr>
      <t xml:space="preserve"> Витрина для экспонатов.                                                                                                                                                                                                                                                                                                                                                                                                                                                                                                                                                                                                                                                                                    </t>
    </r>
    <r>
      <rPr>
        <b/>
        <sz val="14"/>
        <rFont val="Times New Roman"/>
        <family val="1"/>
        <charset val="204"/>
      </rPr>
      <t xml:space="preserve">3.Организация, координация туристической деятельности и продвижения туристического продукта - 65,0 </t>
    </r>
    <r>
      <rPr>
        <sz val="14"/>
        <rFont val="Times New Roman"/>
        <family val="1"/>
        <charset val="204"/>
      </rPr>
      <t xml:space="preserve">                                                                                                                                                                                                                                                                                                                  ^Проведение мероприятия «Чыл Пазы» - 8,0;                                                                                                                        ^Всемирный день туризма - 23,1;                                                                                                                                               ^Приобретение буклетов, календарей - 29,6;                                                                                                                                            ^Изготовление макета «Большой Салбыкский курган» - 4,3.  </t>
    </r>
  </si>
  <si>
    <t>Выполнены работы по ремонту тротуара по ул. Ленина в с. Усть-Бюр(1429954,80 руб.) и работы по установке дорожных знаков (272187,00 руб.) на общую сумму 1702141,8 руб. (работы не приняты по причине нарушения технологий строительства и не качественно выполненных видов работ). экономия от проведенных электронных аукционов составила 2294224,87 руб. (зимнее ссодержание 343659.66, ремонт ул. Майская п. Ильича 157598,97,ул Зеленая аал Тутатчиков 316518,23, ул Гагарина, ул. Урыбина, ул. Зеленая, Степная в аале Чарков 504000, ул. Советская в с. В-Биджа 67645, ул Клубная д. Ковыльная 26108,70, ул. Новая с. Московское 40570,10, ул. Болотная с. В-Биджа 158282,36, ул. Московская с. Московское 34912,63, ул. Школьная Оросительный 210475,09, дорога Чарков- Уйбат 179188,96, ул. Щетинкина, ул. Лазо в Чаков 255265,17)</t>
  </si>
  <si>
    <r>
      <t xml:space="preserve">1. Мероприятия по обеспечению сохранности существующей сети автомобильных дорог общего пользования местного значения - 9610,2, </t>
    </r>
    <r>
      <rPr>
        <sz val="14"/>
        <rFont val="Times New Roman"/>
        <family val="1"/>
        <charset val="204"/>
      </rPr>
      <t xml:space="preserve">в том числе:                                                                                                                                                                                                                                                            ^Зимнее содержание дорог общего пользования местного значения, расположенных вне границ населенных пунктов в границах Усть-Абаканского района общей протяженностью 40 км (аал Чарков - аал Ах-Хол - аал Майский - 30,5 км, Подъезд к аал Бейка - 4,5 км, аал Чарков - аал Уйбат - 5 км) - 337,8;                                                                                                                                                                                                     ^Зимнее содержание  дорог общего пользования  местного значения, расположенных вне границ населенных пунктов в границах Усть-Абаканского района общей протяженностью 12,8 км (с. Зеленое - д. Заря - 11 км, Подъезд к д. Заря - 1,8 км) - 12,2;                                                                                                                                                                                                       ^Зимнее содержание автомобильных дорог общего пользования местного значения в границах муниципального образования Доможаковский с/с  а. Доможаков - 17,9;                                                                                                                                                                                                                                    ^Зимнее содержание автомобильных дорог общего пользования местного значения в границах муниципального образования Вершино-Биджинский сельсовет (54800 м2, 23016 руб.), Московский сельсовет( 24391 м2, 10244,22 руб.) итого: 79191 м2, - 33,3;                                                                                                                                                             ^Выполнение работ по установке дорожных знаков на автодорогах общего пользования местного значения Усть-Абаканского района - 68,9;                                                                                                                                             ^Ремонт дороги по ул. Зеленая в аале Тутатчиков (200м) - 215,8;                                                                                      </t>
    </r>
    <r>
      <rPr>
        <b/>
        <sz val="13"/>
        <rFont val="Times New Roman"/>
        <family val="1"/>
        <charset val="204"/>
      </rPr>
      <t/>
    </r>
  </si>
  <si>
    <t xml:space="preserve">^Ремонт дороги по ул. Советская с. Вершино-Биджа - 2638,1;                                                                                                   ^Ремонт дороги ул. Новая в с. Московское - 142,4;                                                                                                                ^Ремонт дороги в д. Ковыльная ул. Клубная - 101,2;                                                                                                                                                                                                   ^Ремонт дороги по ул. Майская в п. Имени Ильича (300п.м) - 169,6;                                                                                                                                                                                                        ^Ремонт дороги ул. Московская с. Московское (210п.м) - 170,61;                                                                                                                       ^Ремонтное профилирование дорог общего пользования местного значения в аале Чарков:ул. Гагарина, ул. Урыбина, ул.  Зеленая, ул. Степная - 296,0;                                                                                                                               ^Ремонт дороги по ул. Болотная с.Вершино-Биджа - 545,2;                                                                                                             ^Ремонтное профилирование автомобильной дороги аал Чарков - аал Уйбат - 552,2;                                                                                     ^Ремонтное профилирование автомобильных дорог общего пользования местного значения в аале Чарков:ул. Щетинкина, ул.Лазо - 465,9;                                                                                                                                                   ^Нанесение вновь и восстановление изношенной горизонтальной разметки (Доможаковский с/с, Чарковский с/с, Вершино-Биджинский с/с, Усть-Бюрский с/с, Московский с/с) - 423,4;                                                                                                            ^Ремонтное профилирование автомобильной дороги в пос. Оросительный ул. Школьная - 296,7;                                                    ^Ремонт тротуара, парковочной площадки по ул. Хакасская с. Зеленое - 1 176,81;                                                                                     ^Ремонт парковки д/с Елочка и примыкание к пожарной части в с. Усть-Бюр - 1430,0;                                                                                            ^Ремонт ул. Заречная и ул. Овражная в с. Московское - 342,7;                                                                                                                           ^Ремонт ул. Калинино в аал Чарков - 173,43.                                                                                                                                                                                                                                                                                                                                                                                                                                   </t>
  </si>
  <si>
    <r>
      <t xml:space="preserve">2.Содержание, капитальный ремонт и строительство дорог общего пользования, в том числе разработка ПСД - 8039,3 , в том числе:                                                                                                                                                               </t>
    </r>
    <r>
      <rPr>
        <sz val="14"/>
        <rFont val="Times New Roman"/>
        <family val="1"/>
        <charset val="204"/>
      </rPr>
      <t>^Калининский сельсовет -</t>
    </r>
    <r>
      <rPr>
        <b/>
        <sz val="14"/>
        <rFont val="Times New Roman"/>
        <family val="1"/>
        <charset val="204"/>
      </rPr>
      <t xml:space="preserve"> </t>
    </r>
    <r>
      <rPr>
        <sz val="14"/>
        <rFont val="Times New Roman"/>
        <family val="1"/>
        <charset val="204"/>
      </rPr>
      <t xml:space="preserve">3786,38, из них (Разработка проектно-сметной документации на ремонт дороги по ул. Белых Облаков с парковкой в районе детского сада в с. Калинино - 599,0; Ремонт асфальтобетонного покрытия проезжей части автомобильной дороги по ул. Советская в с. Калинино - 1000,0; Ремонт автомобильной дороги по ул. Белых Облаков с парковкой в районе детского сада в с. Калинино - 1892,1;
Ямочный ремонт автомобильной дороги по ул. Мира д. Чапаево - 295,3);                                                                                      ^Опытненский сельсовет - 1366,48 (Ремонт тротуара, парковочной площадки, примыкания к врачебной амбулатории по ул. Хакасская с. Зеленое, в том числе ПСД);                                                                                                ^Расцветовский сельсовет - 1722,07 (Ремонт дороги в п. Расцвет, площадь возле СДК, участки от площади СДК до ул. Школьной, д.1, д. 1А);                                                                                                                                                       ^Усть-Абаканский поссовет - 1164,36 (Ремонт асфальтобетонного покрытия перекрестка  ул. Гидролизная – ул. 30 лет Победы – ул. Перспективная с переходом на ул. Гидролизная в рп. Усть-Абакан)
</t>
    </r>
    <r>
      <rPr>
        <b/>
        <sz val="14"/>
        <rFont val="Times New Roman"/>
        <family val="1"/>
        <charset val="204"/>
      </rPr>
      <t xml:space="preserve">                                                                                                                                                                                                                                </t>
    </r>
    <r>
      <rPr>
        <sz val="14"/>
        <rFont val="Times New Roman"/>
        <family val="1"/>
        <charset val="204"/>
      </rPr>
      <t xml:space="preserve">                                                                                                                                    </t>
    </r>
    <r>
      <rPr>
        <b/>
        <sz val="14"/>
        <rFont val="Times New Roman"/>
        <family val="1"/>
        <charset val="204"/>
      </rPr>
      <t xml:space="preserve">                                                                                                                                                                                                               </t>
    </r>
  </si>
  <si>
    <t>Маршруты № 113, № 114, № 115 и № 501 были переведены из регулярных автобусных маршрутов по регулируемым тарифам в маршруты по нерегулируемым тарифам. В связи с изложенным, данная подпрограмма обнулилась, так как денежные средства в нерегулиуемых тарифах не закладываются.</t>
  </si>
  <si>
    <t>образована КЗ позаработной плате, а также начислениям на заработную плату за декабрь 2020 в сумме, выставлены счет на оплату 31.12.2020 по услугам кадастровых работ, образованию земельных участков, а также КЗ по транспортному налогу за 4 кв.2020 г.</t>
  </si>
  <si>
    <r>
      <rPr>
        <b/>
        <sz val="14"/>
        <color theme="1"/>
        <rFont val="Times New Roman"/>
        <family val="1"/>
        <charset val="204"/>
      </rPr>
      <t>1.Обеспечение деятельности УИО - 12938,1</t>
    </r>
    <r>
      <rPr>
        <sz val="14"/>
        <color theme="1"/>
        <rFont val="Times New Roman"/>
        <family val="1"/>
        <charset val="204"/>
      </rPr>
      <t xml:space="preserve">, в том числе: заработная плата - 7295,6; начисления на выплаты по оплате труда - 2322,7; командировочные расходы - 114,6; услуги связи - 183,6; конверты - 155,6; транспортные услуги - 343,3; работы, услуги по содержанию имущества - 520,4; прочие работы, услуги - </t>
    </r>
    <r>
      <rPr>
        <sz val="14"/>
        <rFont val="Times New Roman"/>
        <family val="1"/>
        <charset val="204"/>
      </rPr>
      <t>580,9</t>
    </r>
    <r>
      <rPr>
        <sz val="14"/>
        <color theme="1"/>
        <rFont val="Times New Roman"/>
        <family val="1"/>
        <charset val="204"/>
      </rPr>
      <t xml:space="preserve">; страхование - 11,1; приобретение основных средств - 968,7; приобретение материальных запасов - </t>
    </r>
    <r>
      <rPr>
        <sz val="14"/>
        <rFont val="Times New Roman"/>
        <family val="1"/>
        <charset val="204"/>
      </rPr>
      <t>439,9; транспортный налог - 1,7</t>
    </r>
    <r>
      <rPr>
        <b/>
        <sz val="14"/>
        <color theme="1"/>
        <rFont val="Times New Roman"/>
        <family val="1"/>
        <charset val="204"/>
      </rPr>
      <t xml:space="preserve">. </t>
    </r>
    <r>
      <rPr>
        <sz val="14"/>
        <color theme="1"/>
        <rFont val="Times New Roman"/>
        <family val="1"/>
        <charset val="204"/>
      </rPr>
      <t xml:space="preserve">                                                                                                                                                                                                                  </t>
    </r>
    <r>
      <rPr>
        <b/>
        <sz val="14"/>
        <rFont val="Times New Roman"/>
        <family val="1"/>
        <charset val="204"/>
      </rPr>
      <t>2.Оценка недвижимости, признание прав и регулирование отношений по государственной и муниципальной собственности - 346,0</t>
    </r>
    <r>
      <rPr>
        <sz val="14"/>
        <rFont val="Times New Roman"/>
        <family val="1"/>
        <charset val="204"/>
      </rPr>
      <t xml:space="preserve">, рыночная оценка объектов недвижимости, в том числе:                                                                                                                                                                                                                                      ^Рыночная оценка объектов недвижимости: оценка земельных участков - 286,0;                                                                                                                                                                                                     ^Установление величины коэффициента вида разрешенного использования коэффициента земель населенного пункта - 35,0;                                                                                                                                                                             ^Подготовка заключения о тех.состоянии здания на предмет аварийности расположенного по адресу:РХ,У-Абакан.р-он,рп Усть-Абакан,ул.30 лет Победы, д.1 - 25,0.                                                                </t>
    </r>
    <r>
      <rPr>
        <b/>
        <sz val="12"/>
        <rFont val="Times New Roman"/>
        <family val="1"/>
        <charset val="204"/>
      </rPr>
      <t/>
    </r>
  </si>
  <si>
    <r>
      <rPr>
        <b/>
        <sz val="14"/>
        <color theme="1"/>
        <rFont val="Times New Roman"/>
        <family val="1"/>
        <charset val="204"/>
      </rPr>
      <t>3.Мероприятия в сфере развития земельно-имущественных отношений - 248,0</t>
    </r>
    <r>
      <rPr>
        <sz val="14"/>
        <color theme="1"/>
        <rFont val="Times New Roman"/>
        <family val="1"/>
        <charset val="204"/>
      </rPr>
      <t xml:space="preserve">, в том числе:                                                      ^Выполнение кадастровых работ,образование земельных участков                                                                                                                                                                    
</t>
    </r>
    <r>
      <rPr>
        <b/>
        <sz val="13"/>
        <color theme="1"/>
        <rFont val="Times New Roman"/>
        <family val="1"/>
        <charset val="204"/>
      </rPr>
      <t/>
    </r>
  </si>
  <si>
    <r>
      <t xml:space="preserve">4.Мероприятия по подготовке градостроительной документации - 1650,0, </t>
    </r>
    <r>
      <rPr>
        <sz val="14"/>
        <color theme="1"/>
        <rFont val="Times New Roman"/>
        <family val="1"/>
        <charset val="204"/>
      </rPr>
      <t>в том числе:</t>
    </r>
    <r>
      <rPr>
        <b/>
        <sz val="14"/>
        <color theme="1"/>
        <rFont val="Times New Roman"/>
        <family val="1"/>
        <charset val="204"/>
      </rPr>
      <t xml:space="preserve">                                                                          ^</t>
    </r>
    <r>
      <rPr>
        <sz val="14"/>
        <color theme="1"/>
        <rFont val="Times New Roman"/>
        <family val="1"/>
        <charset val="204"/>
      </rPr>
      <t>Научно-исследовательские работы по разработке проекта внесения изменений в ген.план. И проект внесения изменений в правила землепользования и застройки территории Опытненского сельского совета, Райковского сельского совета</t>
    </r>
  </si>
  <si>
    <r>
      <t xml:space="preserve">5.Обеспечение обслуживания, содержания и распоряжения муниципальной собственность - 649,1, </t>
    </r>
    <r>
      <rPr>
        <sz val="14"/>
        <color theme="1"/>
        <rFont val="Times New Roman"/>
        <family val="1"/>
        <charset val="204"/>
      </rPr>
      <t xml:space="preserve">в том числе:                                                                                                                                                                                                                 ^взносы на кап.ремонт, очистка территорий муниципального имущества - 625,2;                                                                                                                                                                         ^приобретение огнетушителей - 9,2;                                                                                                                                                                            ^заправка огнетушителей - 0,7;                                                                                                                                                        ^разработка проектной документации СПСО-14,0.                                                                                                                   </t>
    </r>
    <r>
      <rPr>
        <b/>
        <sz val="14"/>
        <color theme="1"/>
        <rFont val="Times New Roman"/>
        <family val="1"/>
        <charset val="204"/>
      </rPr>
      <t>6.Капитальный ремонт в муниципальных учреждениях, в том числе проектно-сметная документация - 822,1,</t>
    </r>
    <r>
      <rPr>
        <sz val="14"/>
        <color theme="1"/>
        <rFont val="Times New Roman"/>
        <family val="1"/>
        <charset val="204"/>
      </rPr>
      <t xml:space="preserve"> в том числе:                                                                                                                                                                                          ^Проведение капитального ремонта наружной канализации административного здания, расположенного по адресу: РХ, Усть-Абаканский район, рп. Усть-Абакан, ул. Октябрьская, д.18 - 423,1;                                                                                                     ^ПСД на капитальный ремонт первого этажа административного здания, расположенного по адресу: рп Усть-Абакан, ул.Октябрьская д. 32 - 399,0.</t>
    </r>
  </si>
  <si>
    <t>Получены 2 сертификата, площадь приобретенного жилья 159,1кв.м.     Обустройство спортивной площадки в аал Доможаков.</t>
  </si>
  <si>
    <r>
      <rPr>
        <b/>
        <sz val="14"/>
        <rFont val="Times New Roman"/>
        <family val="1"/>
        <charset val="204"/>
      </rPr>
      <t xml:space="preserve">1.Создание общих условий функционирования сельского хозяйства - 150,0:                                                                             </t>
    </r>
    <r>
      <rPr>
        <sz val="14"/>
        <rFont val="Times New Roman"/>
        <family val="1"/>
        <charset val="204"/>
      </rPr>
      <t xml:space="preserve">^Формирование призового фонда республиканских конно-спортивных соревнований в г.Абакан "Земля Хакасии";                                                                                                                                                           ^Поощрение денежными призами к Дню "Сельхоз.работника" - 120,0.                                                                                                                              </t>
    </r>
    <r>
      <rPr>
        <b/>
        <sz val="14"/>
        <rFont val="Times New Roman"/>
        <family val="1"/>
        <charset val="204"/>
      </rPr>
      <t xml:space="preserve">                 2.Обеспечение деятельности органов местного самоуправления - 7838,1</t>
    </r>
    <r>
      <rPr>
        <sz val="14"/>
        <rFont val="Times New Roman"/>
        <family val="1"/>
        <charset val="204"/>
      </rPr>
      <t xml:space="preserve"> из них: заработная плата - 4568,9; начисления на выплаты по оплате труда - 1452,8; услуги связи - 85,0; коммунальные услуги - 498,7; работы, услуги по содержанию имущества - 270,4; прочие работы, услуги - 514,4;</t>
    </r>
    <r>
      <rPr>
        <b/>
        <sz val="14"/>
        <color rgb="FFFF0000"/>
        <rFont val="Times New Roman"/>
        <family val="1"/>
        <charset val="204"/>
      </rPr>
      <t xml:space="preserve"> </t>
    </r>
    <r>
      <rPr>
        <sz val="14"/>
        <rFont val="Times New Roman"/>
        <family val="1"/>
        <charset val="204"/>
      </rPr>
      <t xml:space="preserve">страховка - 2,0; увеличение стоимости основных средств - 90,1; увеличение стоимости материальных запасов - 320,1; имущественный и транспортный налог - 35,5; штраф, пени - 0,2. </t>
    </r>
    <r>
      <rPr>
        <sz val="14"/>
        <color rgb="FFFF0000"/>
        <rFont val="Times New Roman"/>
        <family val="1"/>
        <charset val="204"/>
      </rPr>
      <t xml:space="preserve">                                                                                          </t>
    </r>
    <r>
      <rPr>
        <sz val="14"/>
        <rFont val="Times New Roman"/>
        <family val="1"/>
        <charset val="204"/>
      </rPr>
      <t xml:space="preserve">                                                                                                                                                                    </t>
    </r>
    <r>
      <rPr>
        <b/>
        <sz val="14"/>
        <rFont val="Times New Roman"/>
        <family val="1"/>
        <charset val="204"/>
      </rPr>
      <t>3.Содержание объекта по утилизации - 1049,1</t>
    </r>
    <r>
      <rPr>
        <sz val="14"/>
        <rFont val="Times New Roman"/>
        <family val="1"/>
        <charset val="204"/>
      </rPr>
      <t xml:space="preserve">, в том числе: </t>
    </r>
    <r>
      <rPr>
        <b/>
        <sz val="14"/>
        <rFont val="Times New Roman"/>
        <family val="1"/>
        <charset val="204"/>
      </rPr>
      <t>195,0(МБ), 854,1(РХ),</t>
    </r>
    <r>
      <rPr>
        <sz val="14"/>
        <rFont val="Times New Roman"/>
        <family val="1"/>
        <charset val="204"/>
      </rPr>
      <t xml:space="preserve"> из них: </t>
    </r>
    <r>
      <rPr>
        <b/>
        <sz val="14"/>
        <rFont val="Times New Roman"/>
        <family val="1"/>
        <charset val="204"/>
      </rPr>
      <t xml:space="preserve">                                                                                                            ^</t>
    </r>
    <r>
      <rPr>
        <sz val="14"/>
        <rFont val="Times New Roman"/>
        <family val="1"/>
        <charset val="204"/>
      </rPr>
      <t xml:space="preserve">Охрана биотермической ямы </t>
    </r>
    <r>
      <rPr>
        <b/>
        <sz val="14"/>
        <rFont val="Times New Roman"/>
        <family val="1"/>
        <charset val="204"/>
      </rPr>
      <t xml:space="preserve">- </t>
    </r>
    <r>
      <rPr>
        <sz val="14"/>
        <rFont val="Times New Roman"/>
        <family val="1"/>
        <charset val="204"/>
      </rPr>
      <t xml:space="preserve">195,0 (оплата за охрану объекта по договору);                                                                                 ^Осуществление отдельных государственных полномочий по предупреждению и ликвидации болезней животных - 854,1 (РХ): заработная плата - 545,2; страховые взносы - 174,6; страховка - 2,4; увеличение стоимости материальных запасов - 131,9.                                                                                                                                                                                                                                                                                                                                                                      </t>
    </r>
  </si>
  <si>
    <r>
      <rPr>
        <b/>
        <sz val="14"/>
        <rFont val="Times New Roman"/>
        <family val="1"/>
        <charset val="204"/>
      </rPr>
      <t>1.Обеспечение благоустроенным жильем молодых семей и молодых специалистов, проживающих в сельской местности</t>
    </r>
    <r>
      <rPr>
        <sz val="14"/>
        <rFont val="Times New Roman"/>
        <family val="1"/>
        <charset val="204"/>
      </rPr>
      <t xml:space="preserve">: - 3837,7, из них: </t>
    </r>
    <r>
      <rPr>
        <b/>
        <sz val="14"/>
        <rFont val="Times New Roman"/>
        <family val="1"/>
        <charset val="204"/>
      </rPr>
      <t xml:space="preserve">2777,5 (МБ), 95,6 (РХ), 964,7 (РФ), </t>
    </r>
    <r>
      <rPr>
        <sz val="14"/>
        <rFont val="Times New Roman"/>
        <family val="1"/>
        <charset val="204"/>
      </rPr>
      <t xml:space="preserve">из них:                                                                ^Улучшение жилищных условий граждан, проживающих на сельских территориях - 1920,3, из них 860,1 (МБ) 95,6 (РХ), 964,7 (РФ) Получены 2 сертификата, общая площадь приобретенного жилья составила - 159,1 кв.м.                                                        ^Мероприятия по строительству жилья, предоставляемого по договору найма жилого помещения - 1917,4 Разработка ПСД.                                                                                                                                                                            </t>
    </r>
    <r>
      <rPr>
        <b/>
        <sz val="14"/>
        <rFont val="Times New Roman"/>
        <family val="1"/>
        <charset val="204"/>
      </rPr>
      <t>2.Реализация проектов комплексного развития сельских территорий - 600,0</t>
    </r>
    <r>
      <rPr>
        <sz val="14"/>
        <rFont val="Times New Roman"/>
        <family val="1"/>
        <charset val="204"/>
      </rPr>
      <t xml:space="preserve"> Обустройство спортивной площадки в аал Доможаков</t>
    </r>
  </si>
  <si>
    <t xml:space="preserve"> В связи с запретом на проведении массовых мероприятий, принято решение не проводить мероприятия, посвященные «Дню Российского предпринимательства». Фондом развития Хакасии была организованы бесплатные вебинары: 15.07.2020г. -«Современные технологии ведения бизнеса»; 16.07.2020г.-«Самозанятые. Налог на профессиональный доход»; 04.08.2020-«Путеводитель для малого бизнеса: как государство помогает предпринимателям»; 06.08.2020г., 03.09.2020г., 09.09.2020г., 16.09.2020г. -«Отмена ЕНВД и переход на иные налоговые режимы»; 16.09.2020г.- «Особенности участия субъектов МСП в государственных закупках»      19.10.2020 г. в Администрации Усть-Абаканского района проведен Координационный совет по развитию малого и среднего предпринимательства и семинар на тему: «Отмена ЕНВД и переход на иные налоговые режимы»                                                                            </t>
  </si>
  <si>
    <t xml:space="preserve">Проведение районного конкурса "Лучшее предприятие торговли", компенсация затрат по доставке продуктовых и непродуктовых товаров жителям иных населенных пунктов, не имеющих стационарных точек торговли (аал Мохов)   </t>
  </si>
  <si>
    <t>Компенсация затрат по доставке продуктовых и непродуктовых товаров жителям иных населенных пунктов, не имеющих стационарных точек торговли (аал Мохов)</t>
  </si>
  <si>
    <r>
      <rPr>
        <b/>
        <sz val="14"/>
        <color theme="1"/>
        <rFont val="Times New Roman"/>
        <family val="1"/>
        <charset val="204"/>
      </rPr>
      <t>1.Мероприятия, направленные на стимулирование деловой активности хозяйствующих субъектов, осуществляющих торговую деятельность - 50,0</t>
    </r>
    <r>
      <rPr>
        <sz val="14"/>
        <color theme="1"/>
        <rFont val="Times New Roman"/>
        <family val="1"/>
        <charset val="204"/>
      </rPr>
      <t xml:space="preserve"> проведение районного конкурса "Лучшее предприятие торговли";                                                                                                                                                                        2.Возмещение части затрат хозяйствующим субъектам, осуществляющим торговую деятельность - 57,0 Компенсация затрат по доставке продуктовых и непродуктовых товаров жителям иных населенных пунктов, не имеющих стационарных точек торговли (аал Мохов).</t>
    </r>
  </si>
  <si>
    <r>
      <rPr>
        <b/>
        <sz val="14"/>
        <rFont val="Times New Roman"/>
        <family val="1"/>
        <charset val="204"/>
      </rPr>
      <t>1.Осуществление муниципальных функций в финансовой сфере - 10538,0:                                                                                                              ^</t>
    </r>
    <r>
      <rPr>
        <sz val="14"/>
        <rFont val="Times New Roman"/>
        <family val="1"/>
        <charset val="204"/>
      </rPr>
      <t xml:space="preserve">Обеспечение деятельности УФиЭ, в том числе: заработная плата – 7377,3; начисления на выплаты по оплате труда – 2188,4; услуги связи – 133,0; работы, услуги по содержанию имущества – 40,6; прочие работы, услуги – 562,7; страхование - 2,7; прочие расходы – 0,5; увеличение стоимости основных средств – 112,1; увеличение стоимости материальных запасов – 120,7.                                                                                                                                                                                                                                                                                                                                                                                                                                                                      </t>
    </r>
    <r>
      <rPr>
        <b/>
        <sz val="14"/>
        <rFont val="Times New Roman"/>
        <family val="1"/>
        <charset val="204"/>
      </rPr>
      <t xml:space="preserve">2.Выравнивание бюджетной обеспеченности и обеспечение сбалансированности бюджетов муниципальных образований Усть-Абаканского района - 103468,0:                                                                                                                                </t>
    </r>
    <r>
      <rPr>
        <sz val="14"/>
        <rFont val="Times New Roman"/>
        <family val="1"/>
        <charset val="204"/>
      </rPr>
      <t xml:space="preserve">^Дотации на выравнивание бюджетной обеспеченности поселений - 100586,0;                                                                   ^Иные межбюджетные трансферты на поддержку мер по обеспечению сбалансированности бюджетов поселений - 2882,0                                                                                                        </t>
    </r>
    <r>
      <rPr>
        <b/>
        <sz val="14"/>
        <rFont val="Times New Roman"/>
        <family val="1"/>
        <charset val="204"/>
      </rPr>
      <t xml:space="preserve"> </t>
    </r>
    <r>
      <rPr>
        <sz val="14"/>
        <color rgb="FFFF0000"/>
        <rFont val="Times New Roman"/>
        <family val="1"/>
        <charset val="204"/>
      </rPr>
      <t xml:space="preserve">                                                                                                                                                                                                                                                                                                                                                                      </t>
    </r>
    <r>
      <rPr>
        <b/>
        <sz val="12"/>
        <rFont val="Times New Roman"/>
        <family val="1"/>
        <charset val="204"/>
      </rPr>
      <t/>
    </r>
  </si>
  <si>
    <r>
      <t xml:space="preserve">3.Обеспечение деятельности подведомственных учреждений (обеспечение деятельности МКУ "Усть-Абаканская районная правовая служба" - 7251,3, </t>
    </r>
    <r>
      <rPr>
        <sz val="14"/>
        <rFont val="Times New Roman"/>
        <family val="1"/>
        <charset val="204"/>
      </rPr>
      <t>из них: Обеспечение деятельности МКУ "Усть-Абаканская районная правовая служба", в том числе: заработная плата - 5115,9; начисления на выплаты по оплате труда – 1646,8; командировочные расходы - 12,0; услуги связи – 93,3; работы, услуги по содержанию имущества – 38,6; прочие работы, услуги – 170,8; страхование - 1,8; увеличение стоимости основных средств - 6,0; увеличение стоимости материальных запасов – 165,7; транспортный налог – 0,4</t>
    </r>
    <r>
      <rPr>
        <b/>
        <sz val="14"/>
        <rFont val="Times New Roman"/>
        <family val="1"/>
        <charset val="204"/>
      </rPr>
      <t xml:space="preserve">                                                                                                                                                                                                                            4.Осуществление государственных полномочий по образованию и обеспечению деятельности комиссий по делам несовершеннолетних и защите их прав - 483,7 (РХ)                                                                                                                                                                         5.Осуществление органами местного самоуправления государственных полномочий в области охраны труда - 498,4 (РХ)                                                                                                                                                                                                                                                                              6.Осуществление государственных полномочий по созданию, организации и обеспечению деятельности административных комиссий муниципальных образований - 541,1 (РХ)                                              7.Осуществление государственного полномочия по определению перечня должностных лиц, уполномоченных составлять протоколы об административных правонарушениях - 15,0 (РХ)                            8.Дополнительное профессиональное образование муниципальных служащих и глав муниципальных образований - 10,0 (МБ); 118,5 (РХ)                                              </t>
    </r>
  </si>
  <si>
    <t>Мероприятия по профилактике злоупотребления наркотиками и их незаконного оборота</t>
  </si>
  <si>
    <t>Мероприятия выполнены полностью</t>
  </si>
  <si>
    <r>
      <rPr>
        <b/>
        <sz val="14"/>
        <color theme="1"/>
        <rFont val="Times New Roman"/>
        <family val="1"/>
        <charset val="204"/>
      </rPr>
      <t>Мероприятия по профилактике злоупотребления наркотиками и их незаконного оборота - 20,4</t>
    </r>
    <r>
      <rPr>
        <sz val="14"/>
        <color theme="1"/>
        <rFont val="Times New Roman"/>
        <family val="1"/>
        <charset val="204"/>
      </rPr>
      <t>, в том числе:                                                                                                                                                                                                     ^Месячник по профилактике асоциального поведения несовершеннолетних - 3,6 (дистанционный конкурс рисунков и видеороликов «Здоровье - мудрых гонорар»);                                                                                                                                                                         ^Антинаркотическая акция «Родительский урок» - 2,0;                                                                                                      ^Организация выпусков информационно-наглядных материалов по профилактике правонарушений среди молодежи и несовершеннолетних - 1,9;                                                                                                                                                                                                                                              ^Приобретение тест системы для экспресс диагностики наркотиков в организме 142 учащихся общеобразовательных учреждений - 7,0;                                                                                                                                                                                                                                                                ^Всемирный день борьбы против наркотиков «Скажи наркотикам нет» - 3,0 (организована площадка «Здоровая Россия-общее дело» приняло участие 13 команд всего 91 человек);                                                                                                                                     ^Муниципальный фестиваль творчества молодежи «Новое поколение выбирает жизнь» - 3,0 (проведена районная антинаркотическая акция«Мы против наркотиков» Приняли в акции 560 человек, победителю вручен спортивный инвентарь).</t>
    </r>
  </si>
  <si>
    <t>Поощрение членов общественных организаций правоохранительной направленности -10,0;
Организация восстановления документов лиц, попавших в сложные жизненные ситуации - 5,5;
Проведение районной акции «Здоровье-стиль жизни!» (изготовление буклетов, баннеров)-7,0</t>
  </si>
  <si>
    <t xml:space="preserve">Приобретение формы для отрядов юных инспекторов дорожного движения в количестве 9 комплектов 
</t>
  </si>
  <si>
    <t>Повышение квалификации-20,0;  канцтовары – 14;
Организация досуга несовершеннолетних, состоящих на всех видах учета -8,5</t>
  </si>
  <si>
    <t>Разработаны информационные брошюры по профилактике терроризма и экстремизма</t>
  </si>
  <si>
    <r>
      <rPr>
        <b/>
        <sz val="14"/>
        <rFont val="Times New Roman"/>
        <family val="1"/>
        <charset val="204"/>
      </rPr>
      <t>Мероприятия по повышению безопасности дорожного движения  - 40,9</t>
    </r>
    <r>
      <rPr>
        <sz val="14"/>
        <rFont val="Times New Roman"/>
        <family val="1"/>
        <charset val="204"/>
      </rPr>
      <t xml:space="preserve"> (Приобретение формы для отрядов юных инспекторов дорожного движения в количестве 9 комплектов (4- для девочек, 5- для мальчиков)</t>
    </r>
  </si>
  <si>
    <r>
      <t>Мероприятия по профилактике безнадзорности и правонарушений несовершеннолетних - 42,5</t>
    </r>
    <r>
      <rPr>
        <sz val="14"/>
        <rFont val="Times New Roman"/>
        <family val="1"/>
        <charset val="204"/>
      </rPr>
      <t xml:space="preserve">, из них:                                                                                                                                                                                                     ^Работа комиссии по делам несовершеннолетних и защите их прав - 34,0;                                                                                      ^Организация досуга несовершеннолетних, состоящих на всех видах учета - 8,5 (Поездка в музей «Древние курганы Салбыкской степи» - 5,2, поездка в Хакасский национальный краеведческий музей имени Л.Р.Кызласова - 3,3). </t>
    </r>
  </si>
  <si>
    <t xml:space="preserve">Разработаны информационные брошюры по  профилактике терроризма и экстремизма, печать и распространение </t>
  </si>
  <si>
    <t>1. Выплата компенсации родительской платы не производилась, так как детские сады были закрыты из-за коронавируса.
2. Выплата компенсаций  за ком.услуги специалистам культуры, вышедшим  на пенсию и работающим и проживающим в сельской местности, носит заявительсный характер. Выплаты произведены согласно поступившим заявлениям. Задолженность отсутствует.</t>
  </si>
  <si>
    <r>
      <rPr>
        <b/>
        <sz val="14"/>
        <rFont val="Times New Roman"/>
        <family val="1"/>
        <charset val="204"/>
      </rPr>
      <t xml:space="preserve">1. Социальные выплаты гражданам, в соответствии с действующим законодательством - </t>
    </r>
    <r>
      <rPr>
        <sz val="14"/>
        <rFont val="Times New Roman"/>
        <family val="1"/>
        <charset val="204"/>
      </rPr>
      <t xml:space="preserve">5791,1, из них: </t>
    </r>
    <r>
      <rPr>
        <b/>
        <sz val="14"/>
        <rFont val="Times New Roman"/>
        <family val="1"/>
        <charset val="204"/>
      </rPr>
      <t xml:space="preserve">5118,4 (МБ), 672,8 (РХ)                                                                                                                            </t>
    </r>
    <r>
      <rPr>
        <sz val="14"/>
        <rFont val="Times New Roman"/>
        <family val="1"/>
        <charset val="204"/>
      </rPr>
      <t xml:space="preserve">                                                                                                                                            ^Доплаты к пенсиям муниципальным служащим - 4838,0;                                                                                                                                                  ^Оказание материальной помощи малообеспеченным категориям населения - 96,9 (9 чел.);                                                                                                                 ^Обеспечение мер социальной поддержки специалистов культуры, проживающих в сельской местности - 76,6 (компенсация за комунальные услуги пенсионерам);                                                                                                                                                                                                           ^Оказание адресной помощи малоимущим гражданам, пострадавшим от пожара, а также ремонт и восстановление отопительных печей и ветхих отопительных сетей, находящихся в пожароопасном состоянии - 106,9 (9 чел.- 101,9 т.р., чье имущество пострадало от пожаров, 1 чел. - 5,0 т.р. на ремонт печного отопления);                                                                                                                                                                                    ^Социальной поддержки работников муниципальных организаций культуры, работающих и проживающих в сельских населенных пунктах, поселках городского типа - 672,8 (РХ) (компенсация за комунальные услуги);                                                                                                                                                                                                                                                                                                                                         </t>
    </r>
    <r>
      <rPr>
        <b/>
        <sz val="14"/>
        <rFont val="Times New Roman"/>
        <family val="1"/>
        <charset val="204"/>
      </rPr>
      <t xml:space="preserve">2.Осуществление государственных полномочий по выплатам гражданам, имеющим детей - </t>
    </r>
    <r>
      <rPr>
        <sz val="14"/>
        <rFont val="Times New Roman"/>
        <family val="1"/>
        <charset val="204"/>
      </rPr>
      <t xml:space="preserve"> </t>
    </r>
    <r>
      <rPr>
        <b/>
        <sz val="14"/>
        <rFont val="Times New Roman"/>
        <family val="1"/>
        <charset val="204"/>
      </rPr>
      <t>2738,0 (РХ) ^</t>
    </r>
    <r>
      <rPr>
        <sz val="14"/>
        <rFont val="Times New Roman"/>
        <family val="1"/>
        <charset val="204"/>
      </rPr>
      <t>Компенсация части родительской платы за присмотр и уход за ребенком в муниципальных образовательных организациях</t>
    </r>
  </si>
  <si>
    <r>
      <t xml:space="preserve">1.Осуществление государственных полномочий по организации и осуществлению деятельности по опеке и попечительству - 5980,7 (РХ): </t>
    </r>
    <r>
      <rPr>
        <sz val="14"/>
        <rFont val="Times New Roman"/>
        <family val="1"/>
        <charset val="204"/>
      </rPr>
      <t xml:space="preserve">субсидии на выполнения муниципального задания из средств республиканского бюджета:  на оплату труда - 5338,8, услуги связи - 175,4, коммунальные услуги - 37,3, услуги по содержанию имущества - 35,7, прочие услуги - 73,1, приобретение основных средств - 123,7, приобретение мат.запасов - 193,8, прочие расходы - 2,9.                                                                                                                                                                                                                                                                                                                                                                                                                                                   </t>
    </r>
    <r>
      <rPr>
        <b/>
        <sz val="14"/>
        <rFont val="Times New Roman"/>
        <family val="1"/>
        <charset val="204"/>
      </rPr>
      <t>2.Предоставление ежемесячных денежных выплат на содержание детей-сирот и детей, оставшихся без попечения родителей в семье опекуна и приёмной семье, а также вознаграждение, причитающееся приёмному родителю - 43797,2 (РХ),</t>
    </r>
    <r>
      <rPr>
        <sz val="14"/>
        <rFont val="Times New Roman"/>
        <family val="1"/>
        <charset val="204"/>
      </rPr>
      <t xml:space="preserve"> в том числе: Опекунское пособие  на 282 ребенка - 26030,6; вознаграждение приемным семьям 58 чел. - 17766,6                                                                                                                                                                                                                        </t>
    </r>
    <r>
      <rPr>
        <b/>
        <sz val="14"/>
        <rFont val="Times New Roman"/>
        <family val="1"/>
        <charset val="204"/>
      </rPr>
      <t xml:space="preserve">3.Предоставление жилых помещений детям-сиротам и детям, оставшимся безе попечения родителей, лицам из их числа по договорам найма специализированных жилых помещений - </t>
    </r>
    <r>
      <rPr>
        <sz val="14"/>
        <rFont val="Times New Roman"/>
        <family val="1"/>
        <charset val="204"/>
      </rPr>
      <t xml:space="preserve">10789,3, из них: </t>
    </r>
    <r>
      <rPr>
        <b/>
        <sz val="14"/>
        <rFont val="Times New Roman"/>
        <family val="1"/>
        <charset val="204"/>
      </rPr>
      <t>5023,3 (РФ), 5766,0 (РХ)</t>
    </r>
    <r>
      <rPr>
        <sz val="14"/>
        <rFont val="Times New Roman"/>
        <family val="1"/>
        <charset val="204"/>
      </rPr>
      <t xml:space="preserve">  Оплата за приобретенные 8 квартир для лиц из числа детей-сирот и детей, оставшихся без попечения родителей </t>
    </r>
  </si>
  <si>
    <r>
      <t>1.Обеспечение деятельности подведомственных учреждений (муниципальное автономное учреждение «Усть-Абаканский загородный лагерь Дружба» - 2502,3</t>
    </r>
    <r>
      <rPr>
        <sz val="14"/>
        <rFont val="Times New Roman"/>
        <family val="1"/>
        <charset val="204"/>
      </rPr>
      <t xml:space="preserve">, Субсидии на выполнения муниципального задания за счет средств районного бюджета: оплата труда - 2201,5, коммунальные услуги - 53,0,  прочие расходы - 96,3, приобретение мат.запасов - 28,0, приобретение основных средств - 123,5.                                                                                                                                                                                                                                                                                                              </t>
    </r>
    <r>
      <rPr>
        <b/>
        <sz val="14"/>
        <rFont val="Times New Roman"/>
        <family val="1"/>
        <charset val="204"/>
      </rPr>
      <t>2</t>
    </r>
    <r>
      <rPr>
        <sz val="14"/>
        <rFont val="Times New Roman"/>
        <family val="1"/>
        <charset val="204"/>
      </rPr>
      <t>.</t>
    </r>
    <r>
      <rPr>
        <b/>
        <sz val="14"/>
        <rFont val="Times New Roman"/>
        <family val="1"/>
        <charset val="204"/>
      </rPr>
      <t xml:space="preserve">Капитальный ремонт, в муниципальных учреждениях,  т.ч. разработка ПСД - 3,4 </t>
    </r>
    <r>
      <rPr>
        <sz val="14"/>
        <rFont val="Times New Roman"/>
        <family val="1"/>
        <charset val="204"/>
      </rPr>
      <t xml:space="preserve"> Экспертиза смет стоимости на капитальный ремонт туалетов МАУ "Усть-Абаканский ЗЛ "Дружба" </t>
    </r>
    <r>
      <rPr>
        <b/>
        <sz val="14"/>
        <rFont val="Times New Roman"/>
        <family val="1"/>
        <charset val="204"/>
      </rPr>
      <t xml:space="preserve">    </t>
    </r>
    <r>
      <rPr>
        <sz val="14"/>
        <rFont val="Times New Roman"/>
        <family val="1"/>
        <charset val="204"/>
      </rPr>
      <t xml:space="preserve">                                             </t>
    </r>
    <r>
      <rPr>
        <b/>
        <sz val="14"/>
        <rFont val="Times New Roman"/>
        <family val="1"/>
        <charset val="204"/>
      </rPr>
      <t xml:space="preserve">3.Проведение ремонта загородных детских лагерей, оздоровительных лагерей - </t>
    </r>
    <r>
      <rPr>
        <sz val="14"/>
        <rFont val="Times New Roman"/>
        <family val="1"/>
        <charset val="204"/>
      </rPr>
      <t xml:space="preserve">1705,1, из них: </t>
    </r>
    <r>
      <rPr>
        <b/>
        <sz val="14"/>
        <rFont val="Times New Roman"/>
        <family val="1"/>
        <charset val="204"/>
      </rPr>
      <t xml:space="preserve">1688,0 (РХ), 17,1 (МБ) </t>
    </r>
    <r>
      <rPr>
        <sz val="14"/>
        <rFont val="Times New Roman"/>
        <family val="1"/>
        <charset val="204"/>
      </rPr>
      <t>Кап.ремонт уличных туалетов З/Л "Дружба"</t>
    </r>
    <r>
      <rPr>
        <b/>
        <sz val="14"/>
        <rFont val="Times New Roman"/>
        <family val="1"/>
        <charset val="204"/>
      </rPr>
      <t xml:space="preserve"> </t>
    </r>
    <r>
      <rPr>
        <sz val="14"/>
        <rFont val="Times New Roman"/>
        <family val="1"/>
        <charset val="204"/>
      </rPr>
      <t xml:space="preserve">                                                                                                                                                                                                          </t>
    </r>
    <r>
      <rPr>
        <b/>
        <sz val="13"/>
        <rFont val="Times New Roman"/>
        <family val="1"/>
        <charset val="204"/>
      </rPr>
      <t/>
    </r>
  </si>
  <si>
    <t xml:space="preserve">Обеспечение деятельности подведомственных учреждений («Единая дежурная диспетчерская служба»), изготовление памяток по пожарной безопасности и безопасности на водных объектах, приобретение, установка за счет субсидии из республиканского бюджета и софинансирования из районного бюджета 4 комплектов систем оповещения населения, системы контроля доступа и безопасности, видеохраны здания администрации района, направление в 10 поселений межбюджетных трансфертов на опашку населенных пунктов, приобретение систем оповещения населения, приобретение пожарного инвентаря, автоматизированных пожарных извещателей.                                                                                                                                                                                 
</t>
  </si>
  <si>
    <t>Экономия фонда заработанной планы за счет существующих вакантных должностей в ЕДДС (212,6 тыс. руб.), социальных пособий и компенсаций по больничным листам (5,2 тыс. руб.), начислений по оплате труда (35,8 тыс.руб.), приобретению форменной одежды (2 тыс.руб.), при проведении опашки населенных пунктов (0,6 тыс. руб.), при покупке систем оповещения населения о ЧС (3,7 тыс. руб.), не использование 10,2 тыс. руб. на приобретение АПИ..</t>
  </si>
  <si>
    <t>Приобретение и установка за счет субсидии из республиканского бюджета РХ систем оповещения населения о ЧС, системы контроля доступа и безопасности, видеохраны здания администрации района.  Направление в 10 поселений межбюджетных трансфертов на опашку населенных пунктов, приобретение системоповещения населения, мероприятия пожарного инвентаря, автоматизированных пожарных извещателей.</t>
  </si>
  <si>
    <t>Экономия 0,6 тыс. руб. при проведении опашки населенных пунктов, при покупке систем оповещения населения о ЧС (3,7 тыс. руб.), не использование 10,2 тыс. руб. на приобретение АПИ.</t>
  </si>
  <si>
    <r>
      <rPr>
        <b/>
        <sz val="14"/>
        <rFont val="Times New Roman"/>
        <family val="1"/>
        <charset val="204"/>
      </rPr>
      <t>1.Обеспечение деятельности подведомственных учреждений ("Единая дежурная диспетчерская служба") -</t>
    </r>
    <r>
      <rPr>
        <b/>
        <sz val="14"/>
        <color rgb="FFFF0000"/>
        <rFont val="Times New Roman"/>
        <family val="1"/>
        <charset val="204"/>
      </rPr>
      <t xml:space="preserve"> </t>
    </r>
    <r>
      <rPr>
        <b/>
        <sz val="14"/>
        <rFont val="Times New Roman"/>
        <family val="1"/>
        <charset val="204"/>
      </rPr>
      <t>2891,7</t>
    </r>
    <r>
      <rPr>
        <sz val="14"/>
        <rFont val="Times New Roman"/>
        <family val="1"/>
        <charset val="204"/>
      </rPr>
      <t xml:space="preserve">, в том числе: заработная плата - 2180,3; страховые взносы - 693,5; социальные пособия и компенсация – 9,8; приобретение форменной одежды для персонала ЕДДС - 8,1.                                                                                                                                                                     </t>
    </r>
    <r>
      <rPr>
        <b/>
        <sz val="14"/>
        <rFont val="Times New Roman"/>
        <family val="1"/>
        <charset val="204"/>
      </rPr>
      <t xml:space="preserve">2.Материально-техническое обеспечение единых дежурно-диспетчерских служб муниципальных образований - </t>
    </r>
    <r>
      <rPr>
        <sz val="14"/>
        <rFont val="Times New Roman"/>
        <family val="1"/>
        <charset val="204"/>
      </rPr>
      <t xml:space="preserve">273,7, из них: </t>
    </r>
    <r>
      <rPr>
        <b/>
        <sz val="14"/>
        <rFont val="Times New Roman"/>
        <family val="1"/>
        <charset val="204"/>
      </rPr>
      <t>2,7 (МБ), 271,0 (РХ):                                                                                                                 ^</t>
    </r>
    <r>
      <rPr>
        <sz val="14"/>
        <rFont val="Times New Roman"/>
        <family val="1"/>
        <charset val="204"/>
      </rPr>
      <t xml:space="preserve">Приобретение 4 комплектов систем оповещения населения для п. Майский, с. Московское, аал Доможаков, аал Баинов - 1,4 (МБ), 136,6 (РХ);                                                                                                                                                ^Приобретение и установку системы контроля доступа и безопасности, видеохраны здания администрации - 1,3 (МБ), 134,3 (РХ).                                                                                                                                                                               </t>
    </r>
    <r>
      <rPr>
        <b/>
        <sz val="14"/>
        <rFont val="Times New Roman"/>
        <family val="1"/>
        <charset val="204"/>
      </rPr>
      <t>3.Мероприятия по защите населения от чрезвычайных ситуаций, пожарной безопасности и безопасности на водных объектах - 40,0</t>
    </r>
    <r>
      <rPr>
        <sz val="14"/>
        <rFont val="Times New Roman"/>
        <family val="1"/>
        <charset val="204"/>
      </rPr>
      <t xml:space="preserve">, из них:                                                                                                                                      ^Изготовление памяток по пожарной безопасности и безопасности на водных объектах - 30,9; ^Софинансирование приобретения и установки системы контроля доступа и безопасности, видеохраны здания администрации района - 9,1.                       
</t>
    </r>
    <r>
      <rPr>
        <b/>
        <sz val="14"/>
        <rFont val="Times New Roman"/>
        <family val="1"/>
        <charset val="204"/>
      </rPr>
      <t xml:space="preserve">4.Межбюджетные трансферты на мероприятия по защите населения от чрезвычайных ситуаций, пожарной безопасности и безопасности на водных - 285,5                                                                                                                                                                        </t>
    </r>
    <r>
      <rPr>
        <sz val="14"/>
        <rFont val="Times New Roman"/>
        <family val="1"/>
        <charset val="204"/>
      </rPr>
      <t xml:space="preserve">^Опашка территории населенных пунктов - 129,4;                                                                                                                                                                ^Приобретение специального оборудования и пожарно-технического вооружения - 156,1;             </t>
    </r>
    <r>
      <rPr>
        <b/>
        <sz val="14"/>
        <rFont val="Times New Roman"/>
        <family val="1"/>
        <charset val="204"/>
      </rPr>
      <t xml:space="preserve">     </t>
    </r>
    <r>
      <rPr>
        <sz val="14"/>
        <rFont val="Times New Roman"/>
        <family val="1"/>
        <charset val="204"/>
      </rPr>
      <t xml:space="preserve">                                                                                                                                                                                                      
</t>
    </r>
    <r>
      <rPr>
        <b/>
        <sz val="12"/>
        <rFont val="Times New Roman"/>
        <family val="1"/>
        <charset val="204"/>
      </rPr>
      <t/>
    </r>
  </si>
  <si>
    <r>
      <rPr>
        <b/>
        <sz val="14"/>
        <rFont val="Times New Roman"/>
        <family val="1"/>
        <charset val="204"/>
      </rPr>
      <t xml:space="preserve">Выявление и поддержка одаренных детей и талантливой молодежи:   </t>
    </r>
    <r>
      <rPr>
        <sz val="14"/>
        <rFont val="Times New Roman"/>
        <family val="1"/>
        <charset val="204"/>
      </rPr>
      <t xml:space="preserve">                                                                             </t>
    </r>
    <r>
      <rPr>
        <b/>
        <sz val="14"/>
        <rFont val="Times New Roman"/>
        <family val="1"/>
        <charset val="204"/>
      </rPr>
      <t>1.Создание условия для обеспечения современного качества образования - 169,7</t>
    </r>
    <r>
      <rPr>
        <sz val="14"/>
        <rFont val="Times New Roman"/>
        <family val="1"/>
        <charset val="204"/>
      </rPr>
      <t xml:space="preserve"> Участие обучающихся (команд школьников) и их сопровождающих (руководителей) в республиканских, межрегиональных, всероссийских учебно-тренировочных сборах, спортивных соревнованиях, школах для одаренных детей и других международных и всероссийских мероприятиях, в том числе:                                                                                                                                                                                                                     ^Поездка в г. Новосибирск спортсменов МБОУ "Сапоговская СОШ" - 15,3;                                                                                                                                                                                                                           ^ГСМ на соревнования в г. Абакан МБОУ "В-Биджинская СОШ" - 3,8;                                                                                                                                     ^Транспортные расходы на соревнования по мини футболу Доможаковская СОШ - 14,0;                                                                                                    ^Районные олимпиады и конкурсы, праздники для школьников и дошкольников - 65,6;                             ^Поощрительные выплаты выпускникам-медалистам - 52,0;                                                                                                    ^Награждение выпускников - 19,0.                                                                                                                              </t>
    </r>
  </si>
  <si>
    <r>
      <rPr>
        <b/>
        <sz val="14"/>
        <rFont val="Times New Roman"/>
        <family val="1"/>
        <charset val="204"/>
      </rPr>
      <t>Развитие системы дополнительного образования детей:</t>
    </r>
    <r>
      <rPr>
        <sz val="14"/>
        <rFont val="Times New Roman"/>
        <family val="1"/>
        <charset val="204"/>
      </rPr>
      <t xml:space="preserve">                                                                                                                                 </t>
    </r>
    <r>
      <rPr>
        <b/>
        <sz val="14"/>
        <rFont val="Times New Roman"/>
        <family val="1"/>
        <charset val="204"/>
      </rPr>
      <t>1.Обеспечение деятельности подведомственных учреждений (Центр дополнительного образования) - 21384,3,</t>
    </r>
    <r>
      <rPr>
        <sz val="14"/>
        <rFont val="Times New Roman"/>
        <family val="1"/>
        <charset val="204"/>
      </rPr>
      <t xml:space="preserve"> из них: оплата труда - 20499,7, услуги связи - 25,7, коммунальные услуги - 295,2, услуги по сод.имущества - 145,6, прочие услуги - 143,1, прочие расходы - 110,2, приобретение основных средств - 54,0, приобретение мат.запасов - 110,8.                                                                                                                                                                                   </t>
    </r>
    <r>
      <rPr>
        <b/>
        <sz val="14"/>
        <rFont val="Times New Roman"/>
        <family val="1"/>
        <charset val="204"/>
      </rPr>
      <t>2.Обеспечение деятельности подведомственных учреждений (Усть-Абаканская ДШИ) -14433,8</t>
    </r>
    <r>
      <rPr>
        <sz val="14"/>
        <rFont val="Times New Roman"/>
        <family val="1"/>
        <charset val="204"/>
      </rPr>
      <t xml:space="preserve">, из них: Расходы на выполнения муниципального задания из средств районного бюджета: оплата труда-13421,3, услуги связи-20,8, коммунальные услуги-529,9, услуи по содержанию имущества-64,9, прочие услуги-131,7, прочие расходы-10,1, увеличение стоимости основных средств-185,6, увеличение стоимости материальных запасов-69,5.                                                                                                                                                                                                                                                                                                                                                                                       </t>
    </r>
    <r>
      <rPr>
        <b/>
        <sz val="14"/>
        <rFont val="Times New Roman"/>
        <family val="1"/>
        <charset val="204"/>
      </rPr>
      <t>3.Обеспечение деятельности подведомственных учреждений (Усть-Абаканская СШ) - 25344,5,</t>
    </r>
    <r>
      <rPr>
        <sz val="14"/>
        <rFont val="Times New Roman"/>
        <family val="1"/>
        <charset val="204"/>
      </rPr>
      <t xml:space="preserve"> из них: Расходы на выполнения муниципального задания из средств районного бюджета:оплата труда-22432,1, услуги связи-28,1, коммунальные услуги-718,2, услуи по содержанию имущества-525,5, прочие услуги-372,5, прочие расходы-222,1, увеличение стоимости основных средств-596,9, увеличение стоимости материальных запасов-449,1                  </t>
    </r>
  </si>
  <si>
    <r>
      <rPr>
        <b/>
        <sz val="14"/>
        <rFont val="Times New Roman"/>
        <family val="1"/>
        <charset val="204"/>
      </rPr>
      <t xml:space="preserve">4.Капитальный ремонт в муниципальных учреждениях, в том числе проектно-сметная документация </t>
    </r>
    <r>
      <rPr>
        <sz val="14"/>
        <rFont val="Times New Roman"/>
        <family val="1"/>
        <charset val="204"/>
      </rPr>
      <t xml:space="preserve">- </t>
    </r>
    <r>
      <rPr>
        <b/>
        <sz val="14"/>
        <rFont val="Times New Roman"/>
        <family val="1"/>
        <charset val="204"/>
      </rPr>
      <t xml:space="preserve">95,3 </t>
    </r>
    <r>
      <rPr>
        <sz val="14"/>
        <rFont val="Times New Roman"/>
        <family val="1"/>
        <charset val="204"/>
      </rPr>
      <t>Капитальный ремонт системы водоснабжения (ДШИ)</t>
    </r>
    <r>
      <rPr>
        <b/>
        <sz val="14"/>
        <rFont val="Times New Roman"/>
        <family val="1"/>
        <charset val="204"/>
      </rPr>
      <t xml:space="preserve">                                                                                                                                                                                          5.Создание условия для обеспечения современного качества образования - 1711,7,</t>
    </r>
    <r>
      <rPr>
        <sz val="14"/>
        <rFont val="Times New Roman"/>
        <family val="1"/>
        <charset val="204"/>
      </rPr>
      <t xml:space="preserve"> из них:                                                                                                                                           ^Освещение по периметру здания ЦДО - 99,1;                                                                                                                                          ^Ремонт освещения в акт.зале ЦДО - 28,8;                                                                                                                                                                  ^Установка противопожар.дверей ЦДО - 50,0;                                                                                                                                    ^Определение категории помещений по взр-пож. ЦДО - 12,0;                                                                                                                             ^Приобретение облучателей ЦДО - 42,0;                                                                                                                                ^Проверка кач-ва огн.обр.кровли ЦДО - 3,0;                                                                                                                                    ^Ремонт отопления ЦДО - 881,0;                                                                                                                                                              ^Обучение по охране труда ЦДО - 4,5;                                                                                                                                 ^Ограждение ДШИ - 591,3.                                                                                                                                                                                                                                                                                             </t>
    </r>
    <r>
      <rPr>
        <b/>
        <sz val="14"/>
        <rFont val="Times New Roman"/>
        <family val="1"/>
        <charset val="204"/>
      </rPr>
      <t xml:space="preserve">                 </t>
    </r>
  </si>
  <si>
    <r>
      <rPr>
        <b/>
        <sz val="14"/>
        <rFont val="Times New Roman"/>
        <family val="1"/>
        <charset val="204"/>
      </rPr>
      <t xml:space="preserve">Развитие дошкольного образования: </t>
    </r>
    <r>
      <rPr>
        <sz val="14"/>
        <rFont val="Times New Roman"/>
        <family val="1"/>
        <charset val="204"/>
      </rPr>
      <t xml:space="preserve">                                                                                                                                  </t>
    </r>
    <r>
      <rPr>
        <b/>
        <sz val="14"/>
        <rFont val="Times New Roman"/>
        <family val="1"/>
        <charset val="204"/>
      </rPr>
      <t>1.Обеспечение деятельности подведомственных учреждений (Дошкольные организации)</t>
    </r>
    <r>
      <rPr>
        <sz val="14"/>
        <rFont val="Times New Roman"/>
        <family val="1"/>
        <charset val="204"/>
      </rPr>
      <t xml:space="preserve"> </t>
    </r>
    <r>
      <rPr>
        <b/>
        <sz val="14"/>
        <rFont val="Times New Roman"/>
        <family val="1"/>
        <charset val="204"/>
      </rPr>
      <t>- 42078,9</t>
    </r>
    <r>
      <rPr>
        <sz val="14"/>
        <rFont val="Times New Roman"/>
        <family val="1"/>
        <charset val="204"/>
      </rPr>
      <t xml:space="preserve">, из них: Расходы на выполнения муниципального задания из средств районного бюджета: оплата труда - 24720,8; услуги связи - 50,4; транспортные услуги - 154,3; коммунальные услуги -8532,7; услуги по сод.имущества - 1864,1; прочие услуги - 985,2; прочие расходы - 4537,7; приобретение основных средств - 827,6, приобретение мат.запасов - 406,1.                                                                                                                                                                                                                                                                                                                                                            </t>
    </r>
    <r>
      <rPr>
        <b/>
        <sz val="14"/>
        <rFont val="Times New Roman"/>
        <family val="1"/>
        <charset val="204"/>
      </rPr>
      <t xml:space="preserve">       </t>
    </r>
    <r>
      <rPr>
        <sz val="14"/>
        <rFont val="Times New Roman"/>
        <family val="1"/>
        <charset val="204"/>
      </rPr>
      <t xml:space="preserve">                                                                                                                                                                                                                                                                                                                                                                                                                                                                                                                                                                                                                                                                                                                                                                                                                                                                                                                                                                                                            </t>
    </r>
    <r>
      <rPr>
        <b/>
        <sz val="12"/>
        <rFont val="Times New Roman"/>
        <family val="1"/>
        <charset val="204"/>
      </rPr>
      <t/>
    </r>
  </si>
  <si>
    <r>
      <rPr>
        <b/>
        <sz val="14"/>
        <rFont val="Times New Roman"/>
        <family val="1"/>
        <charset val="204"/>
      </rPr>
      <t>2.Строительство, реконструкция объектов муниципальной собственности, в том числе разработка проектно-сметной документации - 386,4</t>
    </r>
    <r>
      <rPr>
        <sz val="14"/>
        <rFont val="Times New Roman"/>
        <family val="1"/>
        <charset val="204"/>
      </rPr>
      <t>: земельный налог за участок под строительство детского сада с.Калинино.</t>
    </r>
  </si>
  <si>
    <t>^Огнезащит.обраб.кровли - 21,1 (д/с Родничок);                                                                                                                                                                 ^Ремонт кровли гаража - 198,3 (д/с Ромашка);                                                                                                                                                   ^Санитарная безопасность: приобретение оборудования и инвентаря для пищеблоков - 290,7 (д/с Рябинушка - 171,3, д/с Аленушка - 52,0, д/с Радуга - 39,8, д/с Родничок - 27,6);                                                                                                                                                         ^Приобретение металлоискателей - 27,5 (д/с Радуга - 4,59, д/с Ласточка - 4,59, д/с Рябинушка - 4,59, д/с Ромашка - 4,59, д/с Аленушка - 4,59, д/с Солнышко - 4,59);                                                                                                              ^Антитеррористическая безопасность: установка, дооборудование систем видеонаблюдения - 75,9 (д/с Солнышко - 37,1; д/с Радуга - 38,8);                                                                                                                                                                                                                                                      ^Разработка ПСД на ремонт АУПС - 22,3 (д/с Солнышко);                                                                                                                                                                                    ^Установка, ремонт АУПС - 445,3 (д/с Ромашка - 24,8; д/с Солнышко - 400,0; д/с Ласточка - 12,8);                                                          ^Установка КТС - 58,8 (д/с Ромашка - 11,8; д/с Радуга - 11,8; д/с Солнышко - 9,9; д/с Аленушка - 12,5; д/с Ласточка - 12,8);                                                                                                                                                                                                                                    ^Ремонт канализации - 299,5 (д/с Ласточка);                                                                                                                           ^Ремонт асфальтового покрытия - 515,3 (д/с Родничок);                                                                                                     ^Ремонт ограждения - 399,4 (д/с Родничок - 199,9; д/с Ромащка - 199,5);                                                                                                                                               ^Приобретение пособий для каб.логопеда - 1,6 (д/с Калинка);                                                                                                   ^Проверка смет.стоимости на замену окон - 6,5 (д/с Ласточка);                                                                                            ^Ремонт помещений - 844,5 (д/с Рябинушка - 744,1; д/с Солнышко - 100,4 (овощехранилище)).</t>
  </si>
  <si>
    <r>
      <rPr>
        <b/>
        <sz val="14"/>
        <rFont val="Times New Roman"/>
        <family val="1"/>
        <charset val="204"/>
      </rPr>
      <t xml:space="preserve">5.Обеспечение государственных гарантий реализации прав на получение общедоступного и бесплатного дошкольного образования - 101282,7 (РХ): </t>
    </r>
    <r>
      <rPr>
        <sz val="14"/>
        <rFont val="Times New Roman"/>
        <family val="1"/>
        <charset val="204"/>
      </rPr>
      <t xml:space="preserve">                                                                                                                                                       ^Субсидии на выполнения муниципального задания из средств республиканского бюджета: оплата труда - 100315,1, услуги связи - 55,6, прочие услуги - 5,8; приобретение мат.запасов - 906,2.                                                                                                                                                                </t>
    </r>
  </si>
  <si>
    <r>
      <rPr>
        <b/>
        <sz val="14"/>
        <rFont val="Times New Roman"/>
        <family val="1"/>
        <charset val="204"/>
      </rPr>
      <t>7. Частичное погашение кредиторской задолженности</t>
    </r>
    <r>
      <rPr>
        <sz val="14"/>
        <rFont val="Times New Roman"/>
        <family val="1"/>
        <charset val="204"/>
      </rPr>
      <t xml:space="preserve"> - 41,8, из них </t>
    </r>
    <r>
      <rPr>
        <b/>
        <sz val="14"/>
        <rFont val="Times New Roman"/>
        <family val="1"/>
        <charset val="204"/>
      </rPr>
      <t>41,4 (РХ), 0,4 (МБ)</t>
    </r>
    <r>
      <rPr>
        <sz val="14"/>
        <rFont val="Times New Roman"/>
        <family val="1"/>
        <charset val="204"/>
      </rPr>
      <t xml:space="preserve"> Прочие расходы (пени, штрафы).</t>
    </r>
  </si>
  <si>
    <r>
      <t xml:space="preserve">Региональный проект Республики Хакасия «Содействие занятости женщин - создание условий дошкольного образования для детей в возрасте до трех лет»:                                                                                                               1.Создание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r>
    <r>
      <rPr>
        <sz val="14"/>
        <rFont val="Times New Roman"/>
        <family val="1"/>
        <charset val="204"/>
      </rPr>
      <t>- 76031,2, из них:</t>
    </r>
    <r>
      <rPr>
        <b/>
        <sz val="14"/>
        <rFont val="Times New Roman"/>
        <family val="1"/>
        <charset val="204"/>
      </rPr>
      <t xml:space="preserve"> 75270,9 (ФБ), 760,3 (МБ)                                                                                          ^</t>
    </r>
    <r>
      <rPr>
        <sz val="14"/>
        <rFont val="Times New Roman"/>
        <family val="1"/>
        <charset val="204"/>
      </rPr>
      <t xml:space="preserve">Строительство д/с в с. Калинино - 74804,2;                                                                                                                         ^Стройконтроль, авторский надзор - 1227,0.                                                                                                                             </t>
    </r>
    <r>
      <rPr>
        <b/>
        <sz val="14"/>
        <rFont val="Times New Roman"/>
        <family val="1"/>
        <charset val="204"/>
      </rPr>
      <t>2.Реализация мероприятий по развитию дошкольных образовательных организаций -</t>
    </r>
    <r>
      <rPr>
        <sz val="14"/>
        <rFont val="Times New Roman"/>
        <family val="1"/>
        <charset val="204"/>
      </rPr>
      <t xml:space="preserve"> 38143,1, из них: </t>
    </r>
    <r>
      <rPr>
        <b/>
        <sz val="14"/>
        <rFont val="Times New Roman"/>
        <family val="1"/>
        <charset val="204"/>
      </rPr>
      <t xml:space="preserve">37761,7 (РХ), 381,4 (МБ)                                                                                                                                                         </t>
    </r>
    <r>
      <rPr>
        <sz val="14"/>
        <rFont val="Times New Roman"/>
        <family val="1"/>
        <charset val="204"/>
      </rPr>
      <t xml:space="preserve">^Строительство д/с в с. Калинино - 29885,0;                                                                                                                         ^Стройконтроль, авторский надзор - 1040,8;                                                                                                                               ^Оснащение д/с в с. Калинино - 7217,3.                                                                                                                                       </t>
    </r>
    <r>
      <rPr>
        <b/>
        <sz val="14"/>
        <rFont val="Times New Roman"/>
        <family val="1"/>
        <charset val="204"/>
      </rPr>
      <t>3.Строительство, реконструкция объектов муниципальной собственности, в том числе разработка проектно-сметной документации - 2032,7</t>
    </r>
    <r>
      <rPr>
        <sz val="14"/>
        <rFont val="Times New Roman"/>
        <family val="1"/>
        <charset val="204"/>
      </rPr>
      <t xml:space="preserve">, в том числе:                                                                                                                           ^Оснащение детского сада на 120 мест в с. Калинино - 1468,84;                                                                                                                           ^Кадастровые работы на стр-во д/с на 120 мест в с. Калинино - 200,0;                                                                                                                                ^Внесение изменений в ПСД и повтор. проведение экспертизы ПСД на строительство детского сада на 120 мест с. Калинино - 295,51;                                                                                                                                                   ^Строительство д/с в с. Калинино - 68,32. </t>
    </r>
  </si>
  <si>
    <r>
      <rPr>
        <b/>
        <sz val="14"/>
        <rFont val="Times New Roman"/>
        <family val="1"/>
        <charset val="204"/>
      </rPr>
      <t xml:space="preserve">Развитие начального общего, основного общего, среднего общего образования:   </t>
    </r>
    <r>
      <rPr>
        <sz val="14"/>
        <rFont val="Times New Roman"/>
        <family val="1"/>
        <charset val="204"/>
      </rPr>
      <t xml:space="preserve">                                                        </t>
    </r>
    <r>
      <rPr>
        <b/>
        <sz val="14"/>
        <rFont val="Times New Roman"/>
        <family val="1"/>
        <charset val="204"/>
      </rPr>
      <t>1.Обеспечение деятельности подведомственных учреждений (Общеобразовательные организации) - 105989,5:</t>
    </r>
    <r>
      <rPr>
        <sz val="14"/>
        <rFont val="Times New Roman"/>
        <family val="1"/>
        <charset val="204"/>
      </rPr>
      <t xml:space="preserve"> из них: Расходы на выполнения муниципального задания из средств районного бюджета: оплата труда - 14777,6, услуги связи - 182,4, транспортные услуги - 2103,2, коммунальные услуги - 39020,2, аренда - 91,0, услуги по сод.имущества - 10400,9, прочие услуги - 3294,6, прочие расходы - 20813,4, приобретение основных средств - 4171,8, приобретение мат.запасов - 11134,4.  </t>
    </r>
  </si>
  <si>
    <r>
      <t>2.Строительство, реконструкция объектов муниципальной собственности, в том числе разработка проектно-сметной документации - 258,8</t>
    </r>
    <r>
      <rPr>
        <sz val="14"/>
        <rFont val="Times New Roman"/>
        <family val="1"/>
        <charset val="204"/>
      </rPr>
      <t>: Земельный налог за участок под строительство школы д.Чапаево.</t>
    </r>
  </si>
  <si>
    <r>
      <rPr>
        <b/>
        <sz val="14"/>
        <rFont val="Times New Roman"/>
        <family val="1"/>
        <charset val="204"/>
      </rPr>
      <t>3. Капитальный ремонт в муниципальных учреждениях, в том числе проектно-сметная документация - 3660,4</t>
    </r>
    <r>
      <rPr>
        <sz val="14"/>
        <rFont val="Times New Roman"/>
        <family val="1"/>
        <charset val="204"/>
      </rPr>
      <t xml:space="preserve">, в том числе:                                                                                                                                                                                                                                                                                                                                                                                                                                                                                                                                                                                                                                                                                                                                                                                                                                                                        ^ПСД на кап.ремонт кровли МБОУ "Расцветская СОШ" - 90,5;                                                                                                                                                                                                      ^ПСД на кап.ремонт канализации МБОУ "Усть-Абаканская ОШИ" - 209,5;                                                                                     ^Кап.ремонт кровли МБОУ "Расцветская СОШ" - 2468,2;                                                                                                                  ^Кап.ремонт канализации МБОУ "Усть-Абаканская ОШИ" - 852,5;                                                                             ^Проверка смет.ст-ти на кап.ремонт кровли МБОУ "Расцветская СОШ" - 31,2;                                                                                ^Проверка смет.ст-ти на кап.ремонт канализации МБОУ "Усть-Абаканская ОШИ" - 8,5.                                                                                                                                                                </t>
    </r>
  </si>
  <si>
    <t>^Антитеррористическая безопасность: установка, дооборудование систем видеонаблюдения - 90,2 (У-Абаканская СОШ - 40,0, Весенненская СОШ-50,2);                                                                                                                                                                              ^Определение кат. помещения по взрыво-пожарн. - 12,0 (Доможаковская СОШ-6,0, Росток-6,0);                                                               ^Испытание пожарных кранов и лестниц,огражд.кровли - 69,8 (Доможаковская СОШ-19,8, Росток- 6,4, У-Абаканская СОШ- 29,8, В-Биджинская СОШ-1,2, Весенненская СОШ-1,5, Чарковская СОШИ-1,5, Райковская СОШ-8,0, ОШИ - 1,6);                                                                                                                                                                      ^Проведение кункурса "Учитель года" - 36,0;                                                                                                                                                   ^Проведение конкурса "Педагог-дошкольник" - 30,0;                                                                                                                      ^Проведение "День учителя" - 20,0;                                                                                                                                                                       ^Проведение "День дошкольного работника" - 13,8;                                                                                                                                  ^"Августовская конференция" - 4,2;                                                                                                                                                ^Фестиваль к 75-летию Победы - 5,0;                                                                                                                                       ^Конкурсы по ИКТ-3,0.</t>
  </si>
  <si>
    <r>
      <rPr>
        <b/>
        <sz val="14"/>
        <rFont val="Times New Roman"/>
        <family val="1"/>
        <charset val="204"/>
      </rPr>
      <t>4. Создание условия для обеспечения современного качества образования - 17440,9</t>
    </r>
    <r>
      <rPr>
        <sz val="14"/>
        <rFont val="Times New Roman"/>
        <family val="1"/>
        <charset val="204"/>
      </rPr>
      <t xml:space="preserve">, </t>
    </r>
    <r>
      <rPr>
        <sz val="14"/>
        <color theme="1"/>
        <rFont val="Times New Roman"/>
        <family val="1"/>
        <charset val="204"/>
      </rPr>
      <t>в том числе:</t>
    </r>
    <r>
      <rPr>
        <b/>
        <sz val="14"/>
        <color theme="1"/>
        <rFont val="Times New Roman"/>
        <family val="1"/>
        <charset val="204"/>
      </rPr>
      <t xml:space="preserve">   </t>
    </r>
    <r>
      <rPr>
        <sz val="14"/>
        <color theme="1"/>
        <rFont val="Times New Roman"/>
        <family val="1"/>
        <charset val="204"/>
      </rPr>
      <t xml:space="preserve">                                                                                                                                                                                                                                                                                                                                                                                                                                                                                   ^Обучение, аттестация кочегаров - 62,4 (Чарковская СОШИ - 5,0; Сапоговская СОШ-29,0; Весенненская СОШ - 2,6, Доможаковская СОШ - 2,6, Московская СОШ - 9,0; Чапаевская ООШ-11,6; У-Бюрская СОШ-2,6);                                                                                                                                                                      ^Обучение по охране труда - 34,5 (Расцветская СОШ-1,5, Красноозерная ООШ-6,0, Сапоговская СОШ-3,0, В-Биджинская СОШ-4,5, Солнечная СОШ-3,0, Весенненская СОШ-1,5, Доможаковская СОШ-4,5, Калининская СОШ-1,5, Опытненская СОШ-1,5, Чапаевская ООШ-4,5, Росток-3,0);                                                                                                                                                                                   ^Обучение по пож-тех. минимум - 45,5 (Расцветская СОШ-3,9, Красноозерная ООШ-3,9, Чарковская СОШИ-3,9, Райковская СОШ-1,3, Сапоговская СОШ-2,6, У-Абаканская СОШ-2,6, ОШИ-2,6, Чапаевская ООШ-2,6, Доможаковская СОШ-2,6, Калининская СОШ-1,3, Опытненская СОШ-5,2, Росток-2,6, Весенненская СОШ-2,6, У-Бюрская СОШ-1,3, Московская СОШ-3,9, В-Биджинская СОШ-2,6);                                                                                                                                                                                                                                                      </t>
    </r>
    <r>
      <rPr>
        <sz val="14"/>
        <rFont val="Times New Roman"/>
        <family val="1"/>
        <charset val="204"/>
      </rPr>
      <t xml:space="preserve">^Ремонт освещения, электрооборудования - 3130,9 (Сапоговская СОШ-56,9; В-Биджинская СОШ-449,1; Солнечная СОШ-716,9, Росток-79,8, У-Абаканская СОШ-361,6, Московская СОШ-599,9, Опытненская СОШ-38,5, Чарковская СОШИ-181,7, ОШИ-56,6, Калининская СОШ-589,9); </t>
    </r>
    <r>
      <rPr>
        <sz val="14"/>
        <color rgb="FFFF0000"/>
        <rFont val="Times New Roman"/>
        <family val="1"/>
        <charset val="204"/>
      </rPr>
      <t xml:space="preserve">  </t>
    </r>
    <r>
      <rPr>
        <sz val="14"/>
        <color theme="1"/>
        <rFont val="Times New Roman"/>
        <family val="1"/>
        <charset val="204"/>
      </rPr>
      <t xml:space="preserve">                                                                                                                                                                                                            ^Замена окон, дверей - 2610,7 (У-Бюрская СОШ-18,0, В-Биджинская СОШ- 46,4, Росток-2000,0, Доможаковская СОШ-213,4, Райковская СОШ-27,9, Усть-Абаканская СОШ - 305,0);                                                                                                                                                                                                                                                                                                                                                                                                                                                                                                                                                                                                                ^Санитарная безопасность: приобретение оборудования и инвентаря для медицинских кабинетов - 618,1 (Райковская СОШ-239,5, Весенненская СОШ-16,0, У-Бюрская СОШ-113,7, Доможаковская СОШ-18,0, У-Абаканская СОШ-41,4, Росток-108,0, Московская СОШ-66,0, Расцветская СОШ-15,5);                                                                                                                                                                   ^</t>
    </r>
    <r>
      <rPr>
        <sz val="14"/>
        <rFont val="Times New Roman"/>
        <family val="1"/>
        <charset val="204"/>
      </rPr>
      <t>Санита</t>
    </r>
    <r>
      <rPr>
        <sz val="14"/>
        <color theme="1"/>
        <rFont val="Times New Roman"/>
        <family val="1"/>
        <charset val="204"/>
      </rPr>
      <t xml:space="preserve">рная безопасность: приобретение оборудования и инвентаря для пищеблоков - 558,8 (Доможаковская СОШ-76,9, Весенненская СОШ-112,9, Московская СОШ-124,0, Усть-Абаканская СОШ - 245,0);                                                                                                                                                                                                                                                                                                                                                                                                                                                                                                                                                                      </t>
    </r>
    <r>
      <rPr>
        <b/>
        <sz val="12"/>
        <color theme="1"/>
        <rFont val="Times New Roman"/>
        <family val="1"/>
        <charset val="204"/>
      </rPr>
      <t/>
    </r>
  </si>
  <si>
    <t xml:space="preserve">^Монтаж игр.модулей на участок д/с - 16,0 (Чапаевская ООШ);                                                                                                                                                         ^Монтаж вентиляции - 157,1 (Доможаковская СОШ-94,8, У-Абаканская СОШ- 62,3);                                                                                                                                  ^Ремонт канализации - 168,7 (Сапоговская СОШ-122,0, Доможаковская СОШ-46,7);                                                                                                                                                                                                                                                                                                                                                                                                                                                                                                                                               ^Проверка качества огнезащитной обработки дерев.конструкций - 118,5 (Росток-4,0, У-Абаканская СОШ-23,0, Райковская СОШ-10,0, Московская СОШ-7,0, Калининская СОШ-19,0, Доможаковская СОШ-9,0, Красноозерная ООШ-4,0, Опытненская СОШ-3,0, В-Биджинская СОШ-6,0, У-Бюрская СОШ-6,0, Солнечная СОШ-4,0, Весенненская СОШ-8,0, Расцветская СОШ-5,0, Чарковская СОШИ-10,5);                                                                                                                                                                                                                                                                                                                                                                                      ^Ремонт помещений - 352,5 (У-Абаканская СОШ- 134,4, У-Бюрская СОШ-218,1(мед.каб.));                                                                                             ^Ремонт спорт.зала - 598,7 (У-Абаканская СОШ);                                                                                                           ^Ремонт крыльца - 192,7 (Доможаковская СОШ);                                                                                                              ^Установка пандуса - 280,7 (Росток-151,8, Расцветская СОШ-128,9);                                                                                    ^Ремонт асфальт.покрытия - 100,0 (У-Абаканская СОШ);                                                                                                                                                                ^Установка КТС - 46,7 (Опытненская СОШ-14,0, У-Абаканская СОШ-32,7);                                                                                                                                                    ^Ремонт, установка АУПС - 1619,0 (Доможаковская СОШ-46,8, У-Абаканская СОШ-1503,4, Солнечная СОШ - 68,8)                                                                                                                                                                                                                     ^Приобретение металлоискателей - 82,6 (У-Абаканская СОШ-13,77, Доможаковская СОШ-4,59, Московская СОШ-4,59, Солнечная СОШ-4,59, У-Бюрская СОШ-4,59, В-Биджинская СОШ-4,59, Чарковская СОШИ-4,59, Весенненская СОШ-4,59, Калининская СОШ-4,59, Райковская СОШ-4,59, Красноозерная ООШ-4,59, Расцветская СОШ-4,59, Опытненская СОШ-4,59, Сапоговская СОШ-4,59, Росток-4,59, Чапаевская ООШ-4,59);                                                                                                                                                                                                                                                                                                                                                                                                                                                        </t>
  </si>
  <si>
    <t xml:space="preserve">^Установка противожарных дверей, люков - 433,0 (Чапаевская ООШ-43,0, Красноозерная ООШ-68,0, Доможаковская СОШ-25,0, Калининская СОШ-118,0, У-Абаканская СОШ-125,0, Расцветская СОШ-18,0, Опытненская СОШ-36,0);                                                                                                                                                            ^Огнезащитная обработка кровли - 172,4 (ОШИ-65,1, У-Абаканская СОШ-107,3);                                                                                            ^Приобретение мебели в столовую - 241,2 (Доможаковская СОШ-217,2, Росток-24,0);                                                                                                          ^Приобретение огнетушителей  и против. знаков - 33,1 (ОШИ-10,1, Красноозерная ООШ-7,9, Калининская СОШ-3,2, Доможаковская СОШ- 0,4, У-Абаканская СОШ-6,6, Райковская СОШ-4,9);                                               ^Приобретение спец.одежды - 18,0 (Сапоговская СОШ);                                                                                                                  ^Приобретение мебели в группу д/с - 330,4 (Доможаковская СОШ-106,4, Московская СОШ-142,0, У-Бюрская СОШ-82,0); </t>
  </si>
  <si>
    <r>
      <rPr>
        <b/>
        <sz val="14"/>
        <color theme="1"/>
        <rFont val="Times New Roman"/>
        <family val="1"/>
        <charset val="204"/>
      </rPr>
      <t>5.Ежемесячное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- 10980,0 (ФБ) ^</t>
    </r>
    <r>
      <rPr>
        <sz val="14"/>
        <color theme="1"/>
        <rFont val="Times New Roman"/>
        <family val="1"/>
        <charset val="204"/>
      </rPr>
      <t xml:space="preserve">Субсидии на выполнения муниципального задания: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b/>
        <sz val="14"/>
        <color theme="1"/>
        <rFont val="Times New Roman"/>
        <family val="1"/>
        <charset val="204"/>
      </rPr>
      <t xml:space="preserve">                                                                                                                                                                                                               6.Обеспечение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- 468201,9 (РХ)</t>
    </r>
    <r>
      <rPr>
        <sz val="14"/>
        <color theme="1"/>
        <rFont val="Times New Roman"/>
        <family val="1"/>
        <charset val="204"/>
      </rPr>
      <t xml:space="preserve">                                                                                                                                                                                                 ^Субсидии на выполнения муниципального задания из средств республиканского бюджета: оплата труда-461267,4, услуги связи-281,6, прочие услуги-1147,8, приобретение основных средств-939,8, приобретение мат.запасов-4565,3.</t>
    </r>
    <r>
      <rPr>
        <b/>
        <sz val="14"/>
        <color theme="1"/>
        <rFont val="Times New Roman"/>
        <family val="1"/>
        <charset val="204"/>
      </rPr>
      <t xml:space="preserve">                                                                                                                                                                              7.Реализация мероприятий по развитию общеобразовательных организаций</t>
    </r>
    <r>
      <rPr>
        <sz val="14"/>
        <color theme="1"/>
        <rFont val="Times New Roman"/>
        <family val="1"/>
        <charset val="204"/>
      </rPr>
      <t xml:space="preserve"> - 1142,5, из них: </t>
    </r>
    <r>
      <rPr>
        <b/>
        <sz val="14"/>
        <color theme="1"/>
        <rFont val="Times New Roman"/>
        <family val="1"/>
        <charset val="204"/>
      </rPr>
      <t>1131,1 (РХ), 11,4(МБ)                                                                                                                                                                    ^</t>
    </r>
    <r>
      <rPr>
        <sz val="14"/>
        <color theme="1"/>
        <rFont val="Times New Roman"/>
        <family val="1"/>
        <charset val="204"/>
      </rPr>
      <t xml:space="preserve">Приобретение учебной мебели - 1142,5 (Расцветская СОШ-142,8, Московская СОШ-142,8, Доможаковская СОШ-142,8, Чарковская СОШИ-142,8, У-Бюрская СОШ-142,8, Опытненская СОШ-142,8, Сапоговская СОШ-142,8, У-Абаканская СОШ-142,9);     </t>
    </r>
    <r>
      <rPr>
        <b/>
        <sz val="14"/>
        <color theme="1"/>
        <rFont val="Times New Roman"/>
        <family val="1"/>
        <charset val="204"/>
      </rPr>
      <t xml:space="preserve">         </t>
    </r>
    <r>
      <rPr>
        <sz val="14"/>
        <color theme="1"/>
        <rFont val="Times New Roman"/>
        <family val="1"/>
        <charset val="204"/>
      </rPr>
      <t xml:space="preserve">                                                                                                                                                                                                                                                                                                                                                                                                                </t>
    </r>
    <r>
      <rPr>
        <b/>
        <sz val="14"/>
        <color rgb="FFFF0000"/>
        <rFont val="Times New Roman"/>
        <family val="1"/>
        <charset val="204"/>
      </rPr>
      <t xml:space="preserve">      </t>
    </r>
    <r>
      <rPr>
        <b/>
        <sz val="14"/>
        <color theme="1"/>
        <rFont val="Times New Roman"/>
        <family val="1"/>
        <charset val="204"/>
      </rPr>
      <t xml:space="preserve">                                                      </t>
    </r>
    <r>
      <rPr>
        <b/>
        <u/>
        <sz val="12"/>
        <color theme="1"/>
        <rFont val="Times New Roman"/>
        <family val="1"/>
        <charset val="204"/>
      </rPr>
      <t/>
    </r>
  </si>
  <si>
    <r>
      <rPr>
        <b/>
        <sz val="14"/>
        <color theme="1"/>
        <rFont val="Times New Roman"/>
        <family val="1"/>
        <charset val="204"/>
      </rPr>
      <t>Обеспечение условий развития сферы образования:</t>
    </r>
    <r>
      <rPr>
        <sz val="14"/>
        <color theme="1"/>
        <rFont val="Times New Roman"/>
        <family val="1"/>
        <charset val="204"/>
      </rPr>
      <t xml:space="preserve">                                                                                                                                                                                 </t>
    </r>
    <r>
      <rPr>
        <b/>
        <sz val="14"/>
        <color theme="1"/>
        <rFont val="Times New Roman"/>
        <family val="1"/>
        <charset val="204"/>
      </rPr>
      <t>1.Органы местного самоуправления - 6809,2</t>
    </r>
    <r>
      <rPr>
        <sz val="14"/>
        <color theme="1"/>
        <rFont val="Times New Roman"/>
        <family val="1"/>
        <charset val="204"/>
      </rPr>
      <t xml:space="preserve">, из них: оплата труда-6491,1, услуги связи-60,1, услуги по сод.имущества-19,4, прочие услуги-94,5, приобретение основных средств-115,0, приобретение мат.запасов-29,1.                                                                                                                                                                                       </t>
    </r>
    <r>
      <rPr>
        <b/>
        <sz val="14"/>
        <color theme="1"/>
        <rFont val="Times New Roman"/>
        <family val="1"/>
        <charset val="204"/>
      </rPr>
      <t>2.Обеспечение деятельности подведомственных учреждений (Учебно-методические кабинеты, централизованные бухгалтерии, группы хозяйственного обслуживания) - 21247,0,</t>
    </r>
    <r>
      <rPr>
        <sz val="14"/>
        <color theme="1"/>
        <rFont val="Times New Roman"/>
        <family val="1"/>
        <charset val="204"/>
      </rPr>
      <t xml:space="preserve"> из них: оплата труда-18344,7, услуги связи-95,2, коммунальные услуги-506,1, услуги по сод.имущества- 563,5, прочие услуги-1109,4, прочие расходы-62,1, приобретение основных средств-233,1,  приобретение мат.запасов-332,9.                                                                                             </t>
    </r>
  </si>
  <si>
    <r>
      <rPr>
        <b/>
        <sz val="14"/>
        <color theme="1"/>
        <rFont val="Times New Roman"/>
        <family val="1"/>
        <charset val="204"/>
      </rPr>
      <t>Региональный проект Республики Хакасия «Современная школа»                                                                                     1.Строительство, реконструкция объектов муниципальной собственности, в том числе разработка проектно-сметной документации - 3515,9                                                                                                                   ^</t>
    </r>
    <r>
      <rPr>
        <sz val="14"/>
        <color theme="1"/>
        <rFont val="Times New Roman"/>
        <family val="1"/>
        <charset val="204"/>
      </rPr>
      <t xml:space="preserve">Внесение изменений в ПСД на строительство школы в д. Чапаево на 250 мест - 1290,0;                                                                          ^Повторная гос. экспертиза на стр-во - 203,9;                                                                                                                                          ^Подготовка территории под стр-во школы - 1911,0;                                                                                                                           ^Стройконтроль - 7,8;                                                                                                                                                                                    ^Автор.надзор - 3,2;                                                                                                                                                                                 ^Внесение изменений в ПСД на оборудование школы в д. Чапаево на 250 мест - 100,0т.руб.                                                                                            </t>
    </r>
    <r>
      <rPr>
        <b/>
        <sz val="14"/>
        <color theme="1"/>
        <rFont val="Times New Roman"/>
        <family val="1"/>
        <charset val="204"/>
      </rPr>
      <t xml:space="preserve">                                                                                                                           2.Создание новых мест в общеобразовательных организациях</t>
    </r>
    <r>
      <rPr>
        <sz val="14"/>
        <color theme="1"/>
        <rFont val="Times New Roman"/>
        <family val="1"/>
        <charset val="204"/>
      </rPr>
      <t xml:space="preserve"> - 117393,5, из них </t>
    </r>
    <r>
      <rPr>
        <b/>
        <sz val="14"/>
        <color theme="1"/>
        <rFont val="Times New Roman"/>
        <family val="1"/>
        <charset val="204"/>
      </rPr>
      <t>159813,8 (РФ); 15805,8 (РХ); 1773,9 (МБ)</t>
    </r>
    <r>
      <rPr>
        <sz val="14"/>
        <color theme="1"/>
        <rFont val="Times New Roman"/>
        <family val="1"/>
        <charset val="204"/>
      </rPr>
      <t xml:space="preserve">                                                                                                                                                                        ^Строительство школы в д. Чапаево - 131294,4;                                                                                                                                                       ^Cтройконтроль - 542,3;                                                                                                                                                                           ^Авторский надзор - 215,6;                                                                                                                                                                                                        ^Тех.присоединение - 8440,1;                                                                                                                                                                                          ^Приобретение немонтируемого оборудования для школы - 36901,1.                                                                                                                                                                                                                  </t>
    </r>
    <r>
      <rPr>
        <b/>
        <sz val="14"/>
        <color theme="1"/>
        <rFont val="Times New Roman"/>
        <family val="1"/>
        <charset val="204"/>
      </rPr>
      <t xml:space="preserve">3.Реализация мероприятий по развитию общеобразовательных организаций - </t>
    </r>
    <r>
      <rPr>
        <sz val="14"/>
        <color theme="1"/>
        <rFont val="Times New Roman"/>
        <family val="1"/>
        <charset val="204"/>
      </rPr>
      <t xml:space="preserve">5030,0, из них </t>
    </r>
    <r>
      <rPr>
        <b/>
        <sz val="14"/>
        <color theme="1"/>
        <rFont val="Times New Roman"/>
        <family val="1"/>
        <charset val="204"/>
      </rPr>
      <t>50,3(МБ), 4979,7(РХ)</t>
    </r>
    <r>
      <rPr>
        <sz val="14"/>
        <color theme="1"/>
        <rFont val="Times New Roman"/>
        <family val="1"/>
        <charset val="204"/>
      </rPr>
      <t>: Капитальный ремонт кабинетов ("Точка роста"): У-Абаканская СОШ-709,0, Опытненская СОШ-687,5, Сапоговская СОШ-802,5 Московская СОШ-568,7, Доможаковская СОШ-567,0, У-Бюрская СОШ-563,9 Чарковская СОШИ-560,7, Расцветская СОШ-570,7.</t>
    </r>
  </si>
  <si>
    <r>
      <t xml:space="preserve">Региональный проект Республики Хакасия «Цифровая образовательная среда»                                                                 Реализация мероприятий по развитию общеобразовательных организаций - </t>
    </r>
    <r>
      <rPr>
        <sz val="14"/>
        <color theme="1"/>
        <rFont val="Times New Roman"/>
        <family val="1"/>
        <charset val="204"/>
      </rPr>
      <t>5575,3, из них:</t>
    </r>
    <r>
      <rPr>
        <b/>
        <sz val="14"/>
        <color theme="1"/>
        <rFont val="Times New Roman"/>
        <family val="1"/>
        <charset val="204"/>
      </rPr>
      <t xml:space="preserve">                                                                                                                                                                         ^</t>
    </r>
    <r>
      <rPr>
        <sz val="14"/>
        <color theme="1"/>
        <rFont val="Times New Roman"/>
        <family val="1"/>
        <charset val="204"/>
      </rPr>
      <t xml:space="preserve">Ремонт кабинетов и приобретение уч.оборудования (ЦОС) - </t>
    </r>
    <r>
      <rPr>
        <b/>
        <sz val="14"/>
        <color theme="1"/>
        <rFont val="Times New Roman"/>
        <family val="1"/>
        <charset val="204"/>
      </rPr>
      <t xml:space="preserve">5519,5(РХ) </t>
    </r>
    <r>
      <rPr>
        <sz val="14"/>
        <color theme="1"/>
        <rFont val="Times New Roman"/>
        <family val="1"/>
        <charset val="204"/>
      </rPr>
      <t xml:space="preserve">(Калининская СОШ-788,5, Солнечная СОШ-788,5, Райковская СОШ-788,5, Весенненская СОШ-788,5, У-Абаканская СОШ-788,5, В-Биджинская СОШ-788,5, У-Бюрская СОШ-788,5);                                                                                                                                                                     ^Ремонт кабинетов и приобретение уч.оборудования (ЦОС) софинансирование - </t>
    </r>
    <r>
      <rPr>
        <b/>
        <sz val="14"/>
        <color theme="1"/>
        <rFont val="Times New Roman"/>
        <family val="1"/>
        <charset val="204"/>
      </rPr>
      <t>55,8(МБ)</t>
    </r>
    <r>
      <rPr>
        <sz val="14"/>
        <color theme="1"/>
        <rFont val="Times New Roman"/>
        <family val="1"/>
        <charset val="204"/>
      </rPr>
      <t xml:space="preserve"> (Калининская СОШ-7,97, Солнечная СОШ-7,97, Райковская СОШ-7,97, Весенненская СОШ-7,97, У-Абаканская СОШ-7,97, В-Биджинская СОШ-7,97, У-Бюрская СОШ-7,97)</t>
    </r>
  </si>
  <si>
    <r>
      <rPr>
        <b/>
        <sz val="14"/>
        <color theme="1"/>
        <rFont val="Times New Roman"/>
        <family val="1"/>
        <charset val="204"/>
      </rPr>
      <t>Обеспечение деятельности органов местного самоуправления</t>
    </r>
    <r>
      <rPr>
        <sz val="14"/>
        <color theme="1"/>
        <rFont val="Times New Roman"/>
        <family val="1"/>
        <charset val="204"/>
      </rPr>
      <t xml:space="preserve"> </t>
    </r>
    <r>
      <rPr>
        <b/>
        <sz val="14"/>
        <color theme="1"/>
        <rFont val="Times New Roman"/>
        <family val="1"/>
        <charset val="204"/>
      </rPr>
      <t>- 9057,0,</t>
    </r>
    <r>
      <rPr>
        <sz val="14"/>
        <color theme="1"/>
        <rFont val="Times New Roman"/>
        <family val="1"/>
        <charset val="204"/>
      </rPr>
      <t xml:space="preserve"> в том числе: заработная плата - 5772,4; страховые взносы - 1790,8; услуги связи -89,0; коммунальные услуги - 171,9; работы, услуги по содержанию имущества - 130,3; прочие работы, услуги - 777,9; страхование - 8,1; увеличение основных средств - 1,5; увеличение стоимости мат.запасов - 313,1; уплата прочих налогов, сборов и иных платежей - 2,0.</t>
    </r>
  </si>
  <si>
    <r>
      <rPr>
        <b/>
        <sz val="14"/>
        <rFont val="Times New Roman"/>
        <family val="1"/>
        <charset val="204"/>
      </rPr>
      <t xml:space="preserve">Поддержка объектов коммунальной инфраструктуры: </t>
    </r>
    <r>
      <rPr>
        <sz val="14"/>
        <rFont val="Times New Roman"/>
        <family val="1"/>
        <charset val="204"/>
      </rPr>
      <t xml:space="preserve">                                                                                                                                      </t>
    </r>
    <r>
      <rPr>
        <b/>
        <sz val="14"/>
        <rFont val="Times New Roman"/>
        <family val="1"/>
        <charset val="204"/>
      </rPr>
      <t>1. Субсидии муниципальным казенным предприятиям на капитальный ремонт объектов коммунальной инфраструктуры (МКП "ЖКХ усть-Абаканского района") - 4393,4</t>
    </r>
    <r>
      <rPr>
        <sz val="14"/>
        <rFont val="Times New Roman"/>
        <family val="1"/>
        <charset val="204"/>
      </rPr>
      <t xml:space="preserve">, в том числе:                                                                                                    ^подразделение аал Чарков - Капитальный ремонт мягкой кровли котельной (310 кв.м) а. Чарков- 257,28;                                      ^подразделение аал Доможаков - Капитальный ремон тепловой сети и ХВС в а.Доможаков от колодца № 4 до КДЦ (74 м) - 600,78, Капитальный ремонт тепловой сети и ХВС от насоса в котельной до ТК2 в а. Доможаков - 317,08, Капитальный ремонт металической кровли котельной - 425,97;                                                                                                                                                                   ^подразделение с.Московское - Капитальный ремонт помещения и накопительной ёмкости 4 м3 (скважина № 6616, водоснабжение с. Московское) - 103,0;                                                                                                                     ^подразделение п. Расцвет - Капитальный ремонь котла КЕВ - 6,5-14-115С-О, п. Тепличный - 1497,25,  Капитальный ремонт обмуровки котла п. Расцвет - 541,57;                                                                                                                 ^подразделение с. В-Биджа - Капитальный ремонт теплосети и ХВС по ул. 30 лет Победы с. В-Биджа (60 м) - 650,44.                                                                                                                                                                                                                                                                                                                                                                               </t>
    </r>
    <r>
      <rPr>
        <b/>
        <sz val="13"/>
        <rFont val="Times New Roman"/>
        <family val="1"/>
        <charset val="204"/>
      </rPr>
      <t/>
    </r>
  </si>
  <si>
    <t>Экономия в результате проведения электронных аукционов по мероприятиям.</t>
  </si>
  <si>
    <r>
      <t xml:space="preserve">3.Поддержка и развитие систем коммунального комплекса -  </t>
    </r>
    <r>
      <rPr>
        <sz val="14"/>
        <rFont val="Times New Roman"/>
        <family val="1"/>
        <charset val="204"/>
      </rPr>
      <t xml:space="preserve">6106,2, в том числе: </t>
    </r>
    <r>
      <rPr>
        <b/>
        <sz val="14"/>
        <rFont val="Times New Roman"/>
        <family val="1"/>
        <charset val="204"/>
      </rPr>
      <t xml:space="preserve">6045,1 (РХ, 61,1(МБ) </t>
    </r>
    <r>
      <rPr>
        <sz val="14"/>
        <rFont val="Times New Roman"/>
        <family val="1"/>
        <charset val="204"/>
      </rPr>
      <t>Кап. ремонт водогрейного котла марки КВр-1,1 в котельной с. В-Биджа 540,8; кап.ремонт дымососа ДН-9 в котельной с. В-Биджа 154,5; кап.ремонт водогрейного котла марки КВр-1,1 в котельной а.Доможаков 540,8; кап.ремонт дымососа ДН-9 154,5; кап.ремонт водогрейного котла КВр-1,1 в котельной а. Чарков - 540,8; кап. ремонт участка теплосети п. Расцвет от ул. Школьная 4А до ул. Микроквартал 1430,6; кап. ремонт участка теплосети п. Расцвет ул. Школьная от ТК-15 до ТК-17 532,2; тех.обследование здания котельной и дымовой трубы котельной с. В-Биджа 52,2; тех.обследование здания котельной и дымовой трубы котельной а. Доможаков 52,5; тех. обследование здания котельной и дымовой трубы котельной п. Тепличный 90,8; тех. обследование здания котельной и дымовой трубы котельной п. Расцвет 60,8; тех.обследование здания котельной и дымовой трубы котельной а. Чарков 73,3;кап. ремонт изоляции надземного участка тепловой сети п. Тепличный 1882,4.</t>
    </r>
  </si>
  <si>
    <r>
      <rPr>
        <b/>
        <sz val="14"/>
        <rFont val="Times New Roman"/>
        <family val="1"/>
        <charset val="204"/>
      </rPr>
      <t xml:space="preserve">Обеспечение развития отрасли культуры - </t>
    </r>
    <r>
      <rPr>
        <sz val="14"/>
        <rFont val="Times New Roman"/>
        <family val="1"/>
        <charset val="204"/>
      </rPr>
      <t>21598,5</t>
    </r>
    <r>
      <rPr>
        <b/>
        <sz val="14"/>
        <rFont val="Times New Roman"/>
        <family val="1"/>
        <charset val="204"/>
      </rPr>
      <t xml:space="preserve">:  </t>
    </r>
    <r>
      <rPr>
        <sz val="14"/>
        <rFont val="Times New Roman"/>
        <family val="1"/>
        <charset val="204"/>
      </rPr>
      <t xml:space="preserve">                                                                                                                                              </t>
    </r>
    <r>
      <rPr>
        <b/>
        <sz val="14"/>
        <rFont val="Times New Roman"/>
        <family val="1"/>
        <charset val="204"/>
      </rPr>
      <t xml:space="preserve">1. Обеспечение деятельности подведомственных учреждений (РДК Дружба, ДК им.Гагарина) </t>
    </r>
    <r>
      <rPr>
        <sz val="14"/>
        <rFont val="Times New Roman"/>
        <family val="1"/>
        <charset val="204"/>
      </rPr>
      <t xml:space="preserve">- </t>
    </r>
    <r>
      <rPr>
        <b/>
        <sz val="14"/>
        <rFont val="Times New Roman"/>
        <family val="1"/>
        <charset val="204"/>
      </rPr>
      <t>18475,4</t>
    </r>
    <r>
      <rPr>
        <sz val="14"/>
        <rFont val="Times New Roman"/>
        <family val="1"/>
        <charset val="204"/>
      </rPr>
      <t xml:space="preserve"> в том числе: Заработная плата - 11 617,6; Начисления на выплаты по оплате труда - 3 654,0; Услуги связи - 57,6; Коммунальные услуги - 1449,0; Работы, услуги по содержанию имущества - 353,3; Прочие работы, услуги - 449,6; Прочие расходы - 327,5; Увеличение стоимости основных средств - 251,2; Увеличение стоимости ГСМ - 99,5; Увеличение стоимости строй.материалов - 100,3; Увеличение стоимости прочих оборотных запасов - 110,7; Страхование - 2,7; Суточные - 2,4.                                                                                                                                                           </t>
    </r>
    <r>
      <rPr>
        <b/>
        <sz val="12"/>
        <rFont val="Times New Roman"/>
        <family val="1"/>
        <charset val="204"/>
      </rPr>
      <t/>
    </r>
  </si>
  <si>
    <r>
      <rPr>
        <b/>
        <sz val="14"/>
        <rFont val="Times New Roman"/>
        <family val="1"/>
        <charset val="204"/>
      </rPr>
      <t>2. Мероприятия по поддержке и развитию культуры, искусства и архивного дела - 912,2,</t>
    </r>
    <r>
      <rPr>
        <sz val="14"/>
        <rFont val="Times New Roman"/>
        <family val="1"/>
        <charset val="204"/>
      </rPr>
      <t xml:space="preserve"> в том числе:                                                                                                                                                                                                                                                                                                                                                           1. Изготовление акта технического состояния ДК Гагарина - 180,0; 2.Организация детского отдыха-20,0; 3. Мероприиятие «90 лет  ВДВ» - 20,0; 4. День первоклассника - 15,0; 5.Приобретение светового оборудования к 9 мая - 200,0; 6. Фотоконкурс «Возраст осени прекрасный» - 11,35; 7.Конкурс ДПИ «Бабушкина горница» - 6,65; 8. Проведение «Дня пожилого человека» - 33,7; 9.Мероприятия, посвященные Дню Российского флага - 10,0; 10 Проведение детских мероприятий - 4,7; 11. Проведение районного онлайн-конкурса по декоративно-прикладному творчеству «Пасхальное чудо» - 3,0; 12.Онлайн конкурс изобразительного искусства «Мир без войны» - 3,0; 13.Проведение елки Главы Усть-Абаканского района «В снежном царстве, в морозном государстве» - 38,9; 14.Приобретение ростовой куклы «Бык»-35,0; 15.Онлайн концерт ко Дню матери 5,0; 16.Онлайн конкурс среди граждан старшего поколения «Звонкое чудо частушка!»-10,0; 17. Проведение митинга и Всероссийской акции «Цветы памяти»-2,8; 18.Оформление новогодней площади - 37,7; 19. Районный конкурс ДПИ «Новогодняя Ёлочка» - 27,8; 20. Оформление фойе ДК Гагарина и приобретение мешка Деда Мороза - 17,0; 21. Приобретение «Пряничных домиков» к новогодним праздникам - 18,0.  22. Районный конкурс чтецов и авторов любителей «И слово ковало Победу» - 10,0; 23. Интерактивное совещание по проведению торжественных мероприятий, посвященных 75-летию Победы в ВОВ- 20,1; 24. Мероприятие, посвященное Году Хакасского языка в республике Хакасия - 8,5; 25.Мероприятия, посвященные «Дню Победы» - 57,0; 26. Автопробег, посвященный «Дню Победы в ВОВ» - 10,0; 27.Конкурс «Она звучит не умирая»-10,0; 28.Онлайн конкурс «Звонкое чудо - частушка»-10,0; 29. Интерактивный диспут-»Призванье Родине служить» - 5,0; 30. Онлайн концерт (запись номеров) и уличной программы ко Дню Матери-5,0; 31.Приобретение радиосистемы - 77,0.                                                                                                                                             </t>
    </r>
  </si>
  <si>
    <r>
      <rPr>
        <b/>
        <sz val="14"/>
        <rFont val="Times New Roman"/>
        <family val="1"/>
        <charset val="204"/>
      </rPr>
      <t>5.Иные межбюджетные трансферты на капитальный ремонт объектов муниципальной собственности, в т.ч. проектно-сметная документация - 889,1</t>
    </r>
    <r>
      <rPr>
        <sz val="14"/>
        <rFont val="Times New Roman"/>
        <family val="1"/>
        <charset val="204"/>
      </rPr>
      <t xml:space="preserve">                                                                                                              ^Аварийно-восстановительный ремонт крыши МКУ «Чарковский СДК» и МКУ «СКЦ аал Ах-Хол»</t>
    </r>
  </si>
  <si>
    <r>
      <rPr>
        <b/>
        <sz val="14"/>
        <rFont val="Times New Roman"/>
        <family val="1"/>
        <charset val="204"/>
      </rPr>
      <t xml:space="preserve">4.Укрепление материально-технической базы - 140,0, </t>
    </r>
    <r>
      <rPr>
        <sz val="14"/>
        <rFont val="Times New Roman"/>
        <family val="1"/>
        <charset val="204"/>
      </rPr>
      <t>в том числе:                                                                                                    ^Приобретение ноутбуков и системных блоков РДК «Дружба» - 70,0, ДК «Гагарина»-70,0.</t>
    </r>
  </si>
  <si>
    <r>
      <t xml:space="preserve">Совершенствование библиотечной деятельности - </t>
    </r>
    <r>
      <rPr>
        <sz val="14"/>
        <rFont val="Times New Roman"/>
        <family val="1"/>
        <charset val="204"/>
      </rPr>
      <t>28402,2, из них:</t>
    </r>
    <r>
      <rPr>
        <b/>
        <sz val="14"/>
        <rFont val="Times New Roman"/>
        <family val="1"/>
        <charset val="204"/>
      </rPr>
      <t xml:space="preserve">                                                                                                                                                                                                                              1.Обеспечение деятельности подведомственных учреждений</t>
    </r>
    <r>
      <rPr>
        <sz val="14"/>
        <rFont val="Times New Roman"/>
        <family val="1"/>
        <charset val="204"/>
      </rPr>
      <t xml:space="preserve"> (МБУК «Усть-Абаканская ЦБС») - </t>
    </r>
    <r>
      <rPr>
        <b/>
        <sz val="14"/>
        <rFont val="Times New Roman"/>
        <family val="1"/>
        <charset val="204"/>
      </rPr>
      <t xml:space="preserve">27540,6, </t>
    </r>
    <r>
      <rPr>
        <sz val="14"/>
        <rFont val="Times New Roman"/>
        <family val="1"/>
        <charset val="204"/>
      </rPr>
      <t>в том числе: Заработная плата - 18913,3; Начисления на выплаты по оплате труда - 6052,5; Услуги связи - 323,9;  Коммунальные услуги - 906,7; Услуги по содержанию имущества  - 335,2; Прочие работы, услуги - 382,0; Прочие расходы (пеня, гос.пошлина, налог на имущ.) - 60,1; Увеличение стоимости прочих оборотных запасов (материалов) - 145,4; Увеличение стоимости основных средств - 298,0; Увеличение стоимости строй.материалов - 50,4; Транспортные расходы - 4,7; Увеличение стоимости ГСМ - 68,5.</t>
    </r>
    <r>
      <rPr>
        <b/>
        <sz val="14"/>
        <rFont val="Times New Roman"/>
        <family val="1"/>
        <charset val="204"/>
      </rPr>
      <t xml:space="preserve">                                                                                                                                                                                                             2.Мероприятия по поддержке и развитию культуры, искусства и архивного дела - 711,6,</t>
    </r>
    <r>
      <rPr>
        <sz val="14"/>
        <rFont val="Times New Roman"/>
        <family val="1"/>
        <charset val="204"/>
      </rPr>
      <t xml:space="preserve"> в том числе:                                                                                                                                                                                                                                                             ^Комплектование книжных фондов библиотек Усть-Абаканской ЦБС - 190,5;                                                                                                                      ^Приобретение библиотечной техники (формуляры, вкладыши, каталожные карточки, листки возврата, дневники) - 44,4;                                                                                                                                                                                                     ^Создание условий для открытия модельной библиотеки (разработка дизайн-проекта) - 225,0;                                                                                                                                      ^Общероссийский день библиотек (укрепление МТБ Расцветовской и Тепличной библиотек, приобретение ноутбуков, мышей, резаков) - 50,0;                                                                                                                                                                                   ^Летняя программа «Чтение» - 39,6;                                                                                                                               ^Создание условий для открытия модельной библиотеки - 49,5;                                                                                                                    ^Популяризация чтения (8 библитек юбиляров - Торжеств.мероприяие, подарки) - 71,3 ;                                                                           ^Республиканский Библиофестиваль - 26,3;                                                                                                                                     ^Летняя программа «Чтение» - 15,0.  </t>
    </r>
  </si>
  <si>
    <r>
      <t xml:space="preserve">Сохранение культурных ценностей - </t>
    </r>
    <r>
      <rPr>
        <sz val="14"/>
        <rFont val="Times New Roman"/>
        <family val="1"/>
        <charset val="204"/>
      </rPr>
      <t>4149,5</t>
    </r>
    <r>
      <rPr>
        <b/>
        <sz val="14"/>
        <rFont val="Times New Roman"/>
        <family val="1"/>
        <charset val="204"/>
      </rPr>
      <t>:</t>
    </r>
    <r>
      <rPr>
        <sz val="14"/>
        <rFont val="Times New Roman"/>
        <family val="1"/>
        <charset val="204"/>
      </rPr>
      <t xml:space="preserve">
</t>
    </r>
    <r>
      <rPr>
        <b/>
        <sz val="14"/>
        <rFont val="Times New Roman"/>
        <family val="1"/>
        <charset val="204"/>
      </rPr>
      <t xml:space="preserve">1.Обеспечение деятельности подведомственных учреждений </t>
    </r>
    <r>
      <rPr>
        <sz val="14"/>
        <rFont val="Times New Roman"/>
        <family val="1"/>
        <charset val="204"/>
      </rPr>
      <t xml:space="preserve">МБУК «Усть-Абаканский районный историко-краеведческий музей» - </t>
    </r>
    <r>
      <rPr>
        <b/>
        <sz val="14"/>
        <rFont val="Times New Roman"/>
        <family val="1"/>
        <charset val="204"/>
      </rPr>
      <t xml:space="preserve">2520,8, </t>
    </r>
    <r>
      <rPr>
        <sz val="14"/>
        <rFont val="Times New Roman"/>
        <family val="1"/>
        <charset val="204"/>
      </rPr>
      <t xml:space="preserve">в том числе: Заработная плата - 1228,9; Начисления на выплаты по оплате труда - 383,0; Услуги связи - 16,1; Коммунальные услуги - 109,3; Услуги по содержанию имущества - 101,5; Прочие работы, услуги - 93,1; Прочие расходы (пеня, гос.пошлина, налог на имущ.) - 155,5; Страхование - 12,7;  Увеличение стоимости ГСМ - 44,3; Увеличение стоимости прочих оборотных запасов (материалов) - 72,5; Увеличение стоимости строй.материалов - 250,0; Увеличение стоимости основных средств - 54,0.                                                                                                                                                                                                                          </t>
    </r>
    <r>
      <rPr>
        <b/>
        <sz val="14"/>
        <rFont val="Times New Roman"/>
        <family val="1"/>
        <charset val="204"/>
      </rPr>
      <t xml:space="preserve">                                                                                                                                                                           </t>
    </r>
  </si>
  <si>
    <r>
      <t>2.Обеспечение безопасности музейного фонда и развитие музеев - 343,2                                                                                                           ^</t>
    </r>
    <r>
      <rPr>
        <sz val="14"/>
        <rFont val="Times New Roman"/>
        <family val="1"/>
        <charset val="204"/>
      </rPr>
      <t>Акарицидная обработка территории музея «Древние Курганы Салбыкской степи»-34,4;                                                                                ^Установка видеонаблюдения - 188,3;                                                                                                                                          ^Мероприятие «Ожившая долина царей» - 20,2;                                                                                                                                         ^Приобретение спец.одежды - 15,0;                                                                                                                                              ^Изготовление экспоната - 49,3;                                                                                                                                                                                                          ^Создание условий для людей с огранич.возможн. (крыльцо с пандусом) - 25,0;                                                                                                                      ^Опашка территории - 11,0.</t>
    </r>
    <r>
      <rPr>
        <b/>
        <sz val="14"/>
        <rFont val="Times New Roman"/>
        <family val="1"/>
        <charset val="204"/>
      </rPr>
      <t xml:space="preserve">                                                                                                                             3.Мероприятия по поддержке и развитию культуры, искусства и архивного дела - 1176,3:                                                                                                                     </t>
    </r>
    <r>
      <rPr>
        <sz val="14"/>
        <rFont val="Times New Roman"/>
        <family val="1"/>
        <charset val="204"/>
      </rPr>
      <t>1. Проведение районной Выставки-конкурса рисунка для детей дошкольного возраста «Праздничный букет», посвященный 8 марта - 5,0; 2. мероприятие, посвященное 76 годовщине полного освобождения Ленинграда от фашистской блокады - 6,0; 3. Конкурс рисунков, посвященный Дню памяти о россиянах, исполнявших служебный долг за пределами Отечества - 3,0; 4. Автопробег, посвященный победе в ВОВ - 30,0; 5. Проведение мероприятий, посвященных победе в ВОВ - 100,00;  6. Оснащение МБУК «Усть-Абаканский музей» - 16,0; 7. Поздравление труженников тыла с в честь юбилея 75-летия победы в ВОВ - 5,0; 8. Оформление фасада здания музея -40,0; 9.Торжественное открытие музея - 285,9; 10. Установка пожарной сигнализации - 143,0; 11. Проект и монтаж узла учета теплоэнергии-279,4; 12. Приобретение экспозиционного оборудования музея - 105,0; 13. Торжественное открытие 2 корпуса музея - 84,0; 14.Исторический квест «Дальневосточная Победа» - 11,5; 15. Конкурс рисунков среди детей и подростков «Елка Победы» - 20,5; 16. Экспозиционное оборудование в музейную комнату Юнармии и Боевого братства 1 корпус - 42,0.</t>
    </r>
  </si>
  <si>
    <r>
      <rPr>
        <b/>
        <sz val="14"/>
        <rFont val="Times New Roman"/>
        <family val="1"/>
        <charset val="204"/>
      </rPr>
      <t>Поддержка одаренных детей и молодежи:                                                                                                                                                     1.Мероприятия по поддержке и развитию культуры, искусства и архивного дела - 364,0</t>
    </r>
    <r>
      <rPr>
        <sz val="14"/>
        <rFont val="Times New Roman"/>
        <family val="1"/>
        <charset val="204"/>
      </rPr>
      <t xml:space="preserve">                                                                              ^Приобретение пианино для ДШИ                                                                                                                                   </t>
    </r>
    <r>
      <rPr>
        <b/>
        <sz val="14"/>
        <rFont val="Times New Roman"/>
        <family val="1"/>
        <charset val="204"/>
      </rPr>
      <t>Развитие и поддержка народного творчества:                                                                                                                                                                                                                                              1.Мероприятия по поддержке и развитию культуры, искусства и архивного дела - 194,7:</t>
    </r>
    <r>
      <rPr>
        <sz val="14"/>
        <rFont val="Times New Roman"/>
        <family val="1"/>
        <charset val="204"/>
      </rPr>
      <t xml:space="preserve">                                                                                                      1.Выставка мастерская декоративно-прикладного  творчества «Чудеса из газет» - 2,49;                                                                                      2.Республиканская презентация рода, посвященная Дню Тюрской письменности и культуры РХ 11,4;                                                            3.Конкурс «Батюшка Енисей»-5,5;                                                                                                                                                4.День семьи, любви и верности - 13,21;                                                                                                                                                      5.День отца «Радость отцовства - 5,5;                                                                                                                                                            6. Мастерская природы - 9,3;                                                                                                                                                                 7. Районная семейная выставка-конкурс «Веселое рождество» - 8,5;                                                                                                      8.Районный детский конкурс ДПИ «С улыбкой по жизни» - 6,9;                                                                                                                                                                                    9. Выставка-конкурс «С любовью для мамы» - 17,0;                                                                                                                                                                          10. Оргвзнос за участие в международном конкурсе «КИТ» - 3,0;                                                                                                                                      11. Стенд для оформления выставок-22,0;                                                                                                                                                           12.Выставочный шкаф-7,5;                                                                                                                                                                              13. Елка Главы района - 65,0;                                                                                                                                                                                14. Приобретение баннера к 9 Мая - 8,8;                                                                                                                                                                                 15.Изготовление костюмов и декорация для участия в республиканском конкурсе «Пурунах-бог утра и весны»-8,6.</t>
    </r>
  </si>
  <si>
    <r>
      <t>Гармонизация отношений в Усть-Абаканском районе Республики Хакасия и их этнокультурное развитие</t>
    </r>
    <r>
      <rPr>
        <sz val="14"/>
        <rFont val="Times New Roman"/>
        <family val="1"/>
        <charset val="204"/>
      </rPr>
      <t>:</t>
    </r>
    <r>
      <rPr>
        <b/>
        <sz val="14"/>
        <rFont val="Times New Roman"/>
        <family val="1"/>
        <charset val="204"/>
      </rPr>
      <t xml:space="preserve">                                                                                                                                                                                            1.Мероприятия в сфере развития и гармонизации межнациональных отношений</t>
    </r>
    <r>
      <rPr>
        <sz val="14"/>
        <rFont val="Times New Roman"/>
        <family val="1"/>
        <charset val="204"/>
      </rPr>
      <t xml:space="preserve"> -</t>
    </r>
    <r>
      <rPr>
        <b/>
        <sz val="14"/>
        <rFont val="Times New Roman"/>
        <family val="1"/>
        <charset val="204"/>
      </rPr>
      <t xml:space="preserve"> 114,0:</t>
    </r>
    <r>
      <rPr>
        <sz val="14"/>
        <rFont val="Times New Roman"/>
        <family val="1"/>
        <charset val="204"/>
      </rPr>
      <t xml:space="preserve">                                                                                 1. Семейный фестиваль «Родной язык-душа народа» - 4,5;                                                                                                                    2. Районный этно-фестиваль «Мы вместе» - 0,5;                                                                                                                                                                          3. Награждение активных участников мероприятий, посвященных году Хакасского языка в республике Хакасия - 3,5;                                                                                                                                                                                                  4. Районый фестиваль  народного творчества - 0,5;                                                                                                                                    5.Литература о народах России-20,0;                                                                                                                                                                         6. Запись фонограммы ансамбля «Добро» для участия в конкурсах и фестивалях - 45,0;                                                                                   7.Подготовка к году Хакасского Эпоса, изготовление баннера - 8,0;                                                                                                                         8. Изготовление национального костюма - 32,0.</t>
    </r>
  </si>
  <si>
    <r>
      <rPr>
        <b/>
        <sz val="14"/>
        <rFont val="Times New Roman"/>
        <family val="1"/>
        <charset val="204"/>
      </rPr>
      <t>2. Мероприятия в области молодежной политики - 285</t>
    </r>
    <r>
      <rPr>
        <sz val="14"/>
        <rFont val="Times New Roman"/>
        <family val="1"/>
        <charset val="204"/>
      </rPr>
      <t xml:space="preserve">, в том числе:                                                                                                                                            ^Проведение районного патриотического слета молодежи «Встеча трех поколений» - 12,1;                                                               ^Всероссийская акция «Георгиевская лента» - 4,6;                                                                                                                                 ^Районная акция «Стена памяти» - 19,6;                                                                                                                                                     ^Район.акция «Безымянных могил не бывает» - 59,2;                                                                                                       ^Районный конкурс «Лента памяти» - 1,0;                                                                                                                                                ^Грант Главы Усть-Абаканского района - 30,0;                                                                                                                           ^Районный конкурс информационных баннеров «Здоровое поколение» - 13,3;                                                                                            ^Районный творческий конкурс «Мастер - золотые руки» - 8,0;                                                                                                    ^Проведение конкурса «День Джокера» - 4,0;                                                                                                                              ^Районный патриотический квест «Сыны России» - 44,2;                                                                                                                                    ^Районная патриотическая акция «Правнуки Победы» - 9,0;                                                                                                                  ^Районный конкурс «Молодежная инициатива-2020» - 48,0;                                                                                                                   ^Районная акция «Благотворительный сезон 2020»-21,0. </t>
    </r>
  </si>
  <si>
    <r>
      <rPr>
        <b/>
        <sz val="14"/>
        <rFont val="Times New Roman"/>
        <family val="1"/>
        <charset val="204"/>
      </rPr>
      <t>1.Органы местного самоуправления - 3871,6</t>
    </r>
    <r>
      <rPr>
        <sz val="14"/>
        <rFont val="Times New Roman"/>
        <family val="1"/>
        <charset val="204"/>
      </rPr>
      <t xml:space="preserve">, в том числе: Заработная плата - 2729,8; Начисления на выплаты по оплате труда - 834,9; Услуги связи - 21,8; Услуги по содержанию имущества - 33,9; Прочие работы и услуги  - 89,8, Прочие расходы - 7,3 пеня; Увеличение стоимости прочих оборотных запасов (материалов) - 31,9; Увеличение стоимости основных средств - 122,2.                                                                                                                                                                                                         </t>
    </r>
    <r>
      <rPr>
        <b/>
        <sz val="14"/>
        <rFont val="Times New Roman"/>
        <family val="1"/>
        <charset val="204"/>
      </rPr>
      <t>2.Обеспечение деятельности подведомственных учреждений - 16229,6</t>
    </r>
    <r>
      <rPr>
        <sz val="14"/>
        <rFont val="Times New Roman"/>
        <family val="1"/>
        <charset val="204"/>
      </rPr>
      <t xml:space="preserve">, в том числе: Заработная плата - 11628,9;  Начисления на выплаты по оплате труда - 3598,8; Услуги связи - 51,1; Услуги по содержанию имущества - 86,1;  Прочие работы, услуги - 325,2; Страхование автомобиля - 3,5; Прочие расходы - 5,4, налоги; Прочие расходы - 13,3 пеня; Увеличение стоимости  ГСМ - 223,7; Увеличение стоимости прочих оборотных запасов (материалов) - 263,3; Увеличение стоимости основных средств - 30,4.                                                                                                                                                                                                                                                                                                                                                                                                                                                                                                                                                                    </t>
    </r>
  </si>
  <si>
    <r>
      <rPr>
        <b/>
        <sz val="14"/>
        <rFont val="Times New Roman"/>
        <family val="1"/>
        <charset val="204"/>
      </rPr>
      <t>1. Обеспечение деятельности подведомственных учреждений (МБУ культуры МРЦ) - 1437,4</t>
    </r>
    <r>
      <rPr>
        <sz val="14"/>
        <rFont val="Times New Roman"/>
        <family val="1"/>
        <charset val="204"/>
      </rPr>
      <t xml:space="preserve">, в том числе: Заработная плата - 979,9; Начисления на выплаты по оплате труда - 314,2; Услуги связи  - 26,0  Увеличение стоимости прочих оборотных запасов - 20,5;  Прочие расходы - 0,5 (пени); Прочие работы и услуги - 25,5, Услуги по содержанию имущества - 1,2, Увеличение стоимости основных средств  - 69,6.     </t>
    </r>
  </si>
  <si>
    <r>
      <rPr>
        <b/>
        <sz val="14"/>
        <rFont val="Times New Roman"/>
        <family val="1"/>
        <charset val="204"/>
      </rPr>
      <t>4.Мероприятия по развитию дошкольного образования - 4530,3,</t>
    </r>
    <r>
      <rPr>
        <sz val="14"/>
        <rFont val="Times New Roman"/>
        <family val="1"/>
        <charset val="204"/>
      </rPr>
      <t xml:space="preserve"> в том числе:                                                                                                                                                                                                                                                                                                                                                                                                                                                                                                                                       ^Обучение по охране труда - 18,0 (д/с Ласточка - 3,0; д/с Родничок - 3,0; д/с Солнышко - 4,5; д/с Радуга - 3,0; д/с Звездочка - 3,0; д/с Аленушка - 1,5);                                                                                                                                ^Обучение по пожарной безопасности - 9,1 (д/с Рябинушка-1,3, д/с Звездочка-2,6, д/с Ласточка-1,3, д/с Радуга-2,6, д/с Солнышко-1,3);                                                                                                                                                                                                               ^Установка противожарных дверей, люков - 61,0 (д/с Аленушка);                                                                                                                                                                                                                                                                                                                                  ^Приобретение мебели в группу - 457,0 (д/с Аленушка - 144,0, д/с Солнышко - 142,5, д/с Рябинушка - 159,6; д/с Ласточка - 10,9);                                                                                                                                                                                            ^Ремонт освещения, электрооборудования - 199,0 (д/с Солнышко - 73,7, д/с Радуга - 88,6, д/с Родничок - 36,7);                                                                                                                                                                                                                                                                                                                                                                                                                                                                                                                          ^Определение кат. помещения по взрыво-пожарн. - 24,0 (д/с Ромашка);                                                                                       ^Испытание пожарных кранов и лестниц, огражден.кровли - 15,6 (д/с Ромашка - 6,4, д/с Рябинушка - 5,6, д/с Радуга - 3,2, д/с Аленушка - 0,4);                                                                                                                                                                                                        ^Проверка качества огнезащитной обработки дерев.конструкций - 23,0 (д/с Ромашка - 4,0, д/с Рябинушка -4,0, д/с Радуга - 8,0, д/с Аленушка - 4,0; д/с Солнышко - 3,0);                                                                                                                                                                                        ^Санитарная безопасность: приобретение оборудования и инвентаря для медицинских кабинетов - 133,6 (д/с Ласточка - 39,8; д/с Аленушка - 13,4; д/с Радуга - 13,4; д/с Солнышко - 13,4; д/с Звездочка - 13,4; д/с Ромашка - 13,4; д/с Родничок - 13,4; д/с Рябинушка - 13,4);                                                                                                                                                                                                   ^Ремонт отопления - 322,1 (д/с Рябинушка);                                                                                                                                                                                                            ^Приобретение огнетушителей, против. знаков, аварийных светильников - 61,2 (д/с Ромашка - 18,3, д/с Радуга - 8,7, д/с Рябинушка - 2,8, д/с Аленушка - 28,8; д/с Звездочка - 2,6);                                                                                 </t>
    </r>
  </si>
  <si>
    <r>
      <t xml:space="preserve">^Приобретение школьной мебели - 766,3 (Доможаковская СОШ-101,2, У-Абаканская СОШ-258,0, Расцветская СОШ-118,4, Московская СОШ-146,0, Сапоговская СОШ-39,6, Опытненская СОШ-57,0, Райковская СОШ-46,1);                                                                                                                                                                                                                                                                                                                                                                                                                          ^Испытание ограждения кровли - 31,5 (У-Абаканская СОШ);                                                                                                                                                                          ^Ремонт кровли - 569,5 (Доможаковская СОШ-119,03, Весенненская СОШ-336,02 (котельная), Росток-114,44);                                                                                                                                                                                                  ^Ремонт ограждения кровли - 65,0 (Сапоговская СОШ);                                                                                                                                                                                                                                                                                                                                                                                                                                                                                                                                                                                                                                                                                                                                                                                                                                                                               ^Ремонт системы отопления - 1039,2 (Весенненская СОШ-300,0, Росток-580,5, Доможаковская СОШ-158,7);                                                                        ^Ремонт котельной - 577,9 (Сапоговская СОШ);                                                                                                                                                                                               ^Замена котла - 165,0 (Доможаковская СОШ);                                                                                                                                                           ^Установка узла учета тепл.энергии - 249,4 (У-Абаканская СОШ);                                                                                                                                                                ^Проект узла учета тепл.энергии - 30,0 (У-Абаканская СОШ);                                                                                                                                                                ^Ремонт, монтаж ограждения - 1388,0 (Московская СОШ-249,3, Чапаевская ООШ-110,3, Красноозерная ООШ-209,7, Чарковская СОШИ-70,0, Райковская СОШ-250,0, Сапоговская СОШ-498,7);                                                                                                                                       ^Топографическая съемка - 20,0 (Весенненская СОШ-10,0, В-Биджинская СОШ-10,0);                                                    ^Обследование здания - 200,0 (Весенненская СОШ);                                                                                                        ^Проверка проектов на уст.АУПС - 32,9 (У-Абаканская СОШ);                                                                                                                             </t>
    </r>
    <r>
      <rPr>
        <sz val="14"/>
        <color rgb="FFFF0000"/>
        <rFont val="Times New Roman"/>
        <family val="1"/>
        <charset val="204"/>
      </rPr>
      <t xml:space="preserve">                                                                                                                                                                                                                                                                                               </t>
    </r>
  </si>
  <si>
    <r>
      <rPr>
        <b/>
        <sz val="14"/>
        <color theme="1"/>
        <rFont val="Times New Roman"/>
        <family val="1"/>
        <charset val="204"/>
      </rPr>
      <t>8.Мероприятия по предоставлению школьного питания и организация школьного питания</t>
    </r>
    <r>
      <rPr>
        <sz val="14"/>
        <color theme="1"/>
        <rFont val="Times New Roman"/>
        <family val="1"/>
        <charset val="204"/>
      </rPr>
      <t xml:space="preserve"> - 5983,2, из них: </t>
    </r>
    <r>
      <rPr>
        <b/>
        <sz val="14"/>
        <color theme="1"/>
        <rFont val="Times New Roman"/>
        <family val="1"/>
        <charset val="204"/>
      </rPr>
      <t>3601,5 (РХ)</t>
    </r>
    <r>
      <rPr>
        <sz val="14"/>
        <color theme="1"/>
        <rFont val="Times New Roman"/>
        <family val="1"/>
        <charset val="204"/>
      </rPr>
      <t xml:space="preserve">, </t>
    </r>
    <r>
      <rPr>
        <b/>
        <sz val="14"/>
        <color theme="1"/>
        <rFont val="Times New Roman"/>
        <family val="1"/>
        <charset val="204"/>
      </rPr>
      <t>2381,7 (МБ).</t>
    </r>
    <r>
      <rPr>
        <sz val="14"/>
        <color theme="1"/>
        <rFont val="Times New Roman"/>
        <family val="1"/>
        <charset val="204"/>
      </rPr>
      <t xml:space="preserve">                                                                                                                                                                                                             </t>
    </r>
    <r>
      <rPr>
        <b/>
        <sz val="14"/>
        <color theme="1"/>
        <rFont val="Times New Roman"/>
        <family val="1"/>
        <charset val="204"/>
      </rPr>
      <t>9.Частичное погашение кредиторской задолженности</t>
    </r>
    <r>
      <rPr>
        <sz val="14"/>
        <color theme="1"/>
        <rFont val="Times New Roman"/>
        <family val="1"/>
        <charset val="204"/>
      </rPr>
      <t xml:space="preserve"> - 235,8, из них: </t>
    </r>
    <r>
      <rPr>
        <b/>
        <sz val="14"/>
        <color theme="1"/>
        <rFont val="Times New Roman"/>
        <family val="1"/>
        <charset val="204"/>
      </rPr>
      <t>233,4 (РХ), 2,4 (МБ)</t>
    </r>
    <r>
      <rPr>
        <sz val="14"/>
        <color theme="1"/>
        <rFont val="Times New Roman"/>
        <family val="1"/>
        <charset val="204"/>
      </rPr>
      <t xml:space="preserve"> Прочие расходы (пени, штрафы).                                                                                                                                                                    </t>
    </r>
    <r>
      <rPr>
        <b/>
        <sz val="14"/>
        <color theme="1"/>
        <rFont val="Times New Roman"/>
        <family val="1"/>
        <charset val="204"/>
      </rPr>
      <t xml:space="preserve">10.Организация бесплатного горячего питания обучающихся, получающих начальное общее образование в  муниципальных образовательных организациях - </t>
    </r>
    <r>
      <rPr>
        <sz val="14"/>
        <color theme="1"/>
        <rFont val="Times New Roman"/>
        <family val="1"/>
        <charset val="204"/>
      </rPr>
      <t xml:space="preserve">11134,7, из них: </t>
    </r>
    <r>
      <rPr>
        <b/>
        <sz val="14"/>
        <color theme="1"/>
        <rFont val="Times New Roman"/>
        <family val="1"/>
        <charset val="204"/>
      </rPr>
      <t>111,3(МБ), 890,8(РХ), 10132,5(ФБ).                                                                                                                                                                 11.Благоустройство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t>
    </r>
    <r>
      <rPr>
        <sz val="14"/>
        <color theme="1"/>
        <rFont val="Times New Roman"/>
        <family val="1"/>
        <charset val="204"/>
      </rPr>
      <t xml:space="preserve"> 3108,0, из них:</t>
    </r>
    <r>
      <rPr>
        <b/>
        <sz val="14"/>
        <color theme="1"/>
        <rFont val="Times New Roman"/>
        <family val="1"/>
        <charset val="204"/>
      </rPr>
      <t xml:space="preserve"> 31,1(МБ), 276,9(РХ), 2800,0(ФБ)                                                                                                                                                                                           ^</t>
    </r>
    <r>
      <rPr>
        <sz val="14"/>
        <color theme="1"/>
        <rFont val="Times New Roman"/>
        <family val="1"/>
        <charset val="204"/>
      </rPr>
      <t>Кап.ремонт теплых туалетов: Весенненская СОШ-2247,1, В-Биджинская СОШ-860,9.</t>
    </r>
  </si>
  <si>
    <r>
      <rPr>
        <b/>
        <sz val="14"/>
        <rFont val="Times New Roman"/>
        <family val="1"/>
        <charset val="204"/>
      </rPr>
      <t>Мероприятия, направленные на патриотическое воспитание граждан - 201,2,</t>
    </r>
    <r>
      <rPr>
        <sz val="14"/>
        <rFont val="Times New Roman"/>
        <family val="1"/>
        <charset val="204"/>
      </rPr>
      <t xml:space="preserve"> из них:                                                                                        1. Соревнования по пулевой стрельбе - 3,0;                                                                                                                                                 2. Значки и книжки для юнармейцев - 64,9;                                                                                                                                    3. Дистанционная олимпиада "Герои ВОВ" - 2,0;                                                                                                                                                  4. Проведение интерактивного диспута «Призванье - Родине служить!» ко дню призывника, в рамках проекта «Кто же, если не мы?» - 5,0;                                                                                                                                                                                                                       5. Районный онлайн-конкурс «Спасибо деду за Победу - 15,0;                                                                                                                      6. Проведение районной Спартакиады молодежи допризывного возраста - 35,7                                                                        7. Проведение квеста «Сыны России» - 12,5;                                                                                                                                                 8. Передвижная фото-выставка, посвященная 49 годовщине ввода Советских войск на территорию Респ.Афганистан и 26-годовщине начала контртеррористической операции на Северном Кавказе - 8,0;                                                                                       9. Открытое первенство по спортивному ориентированию в рамках патриотического воспитания среди детей и молодежи памяти Сергея Токаря-участника боевых действий на Северном Кавказе - 5,2;                                                                                      10. Проведение товарищеских встреч по хоккею с мячом памяти первого тренера Усть-Абакана П.А. Морозова - 9,6;                                                                                                                                                                                                                                                    11. Проведение турнира по настольному теннису, посвященному Дню народного единства - 1,2;                                                                            12. Проведение открытого первенства Усть-Абаканского района по военно-спортивному многоборью «А ну-ка девушки», посвященному 75-летию Победы в Великой Отечественной Войне - 20,4;                                                                  13. Молодежный квест «Мое село-моя малая Родина» - 18,6                                                                                        </t>
    </r>
  </si>
  <si>
    <r>
      <rPr>
        <b/>
        <sz val="14"/>
        <rFont val="Times New Roman"/>
        <family val="1"/>
        <charset val="204"/>
      </rPr>
      <t>Укрепление безопасности и общественного порядка в Усть-Абаканском районе - 22,5</t>
    </r>
    <r>
      <rPr>
        <sz val="14"/>
        <rFont val="Times New Roman"/>
        <family val="1"/>
        <charset val="204"/>
      </rPr>
      <t xml:space="preserve">, из них:                                                                                                                                                                                                                                                    ^Организация восстановления документов лиц, попавших в сложные жизненные ситуации (оплата гос.пошлины) - 5,5;                                                                                                                                                                                         ^Поощрение членов общественных организаций правоохранительной направленности – народных дружинников -10,0;                                                                                                                                                                                                                                                  ^Проведение районной акции «Здоровье-стиль жизни!» - 7,0.                                                                                                                                                      </t>
    </r>
  </si>
  <si>
    <r>
      <t xml:space="preserve">2. Строительство и реконструкцию объектов коммунальной инфраструктуры, в т.ч. разработка проектно-сметной документации - 931,1 </t>
    </r>
    <r>
      <rPr>
        <sz val="14"/>
        <rFont val="Times New Roman"/>
        <family val="1"/>
        <charset val="204"/>
      </rPr>
      <t xml:space="preserve">в том числе:                                                                                                               ^Проведение государственной экспертизы проектной документации и результатов инженерных изысканий по объекту "Строительство системы водоснабжения с. Зеленое" - 555,35                                                                                                                                                 ^Экспертиза проектной документации и инженерных изысканий для строительства водопровода в с.В-Биджа Усть-Абаканского района Республики Хакасия - 355,8;                                                                                                                                                                                     ^Стоимость проверки достоверности определения сметной стоимости строительства по объекту "Строительство водопровода в с. В-Биджа Усть-Абаканского района Республики Хакасия" - 20,0.    </t>
    </r>
    <r>
      <rPr>
        <b/>
        <sz val="14"/>
        <rFont val="Times New Roman"/>
        <family val="1"/>
        <charset val="204"/>
      </rPr>
      <t xml:space="preserve">      </t>
    </r>
  </si>
  <si>
    <t>Низкий уровень исполнения подпрограммы связан с несвоевременным предоставление документов, финансирование осуществлялось по поступающим заявкам.</t>
  </si>
  <si>
    <t xml:space="preserve">1.Обеспечение деятельности подведомственных учреждений (Дома культуры).
2.Мероприятия по поддержке и развитию культуры, искусства и архивного дела.                                                                                                                3. Обеспечение развития и укрепления материально-технической базы домов культуры в населенных пунктах с числом жителей до 50 тысяч человек (в том числе софинансирование с республиканским бюджетом) 
4. Укрепление материально-технической базы </t>
  </si>
</sst>
</file>

<file path=xl/styles.xml><?xml version="1.0" encoding="utf-8"?>
<styleSheet xmlns="http://schemas.openxmlformats.org/spreadsheetml/2006/main">
  <numFmts count="3">
    <numFmt numFmtId="164" formatCode="#,##0.0"/>
    <numFmt numFmtId="165" formatCode="0.0"/>
    <numFmt numFmtId="166" formatCode="#,##0.00000"/>
  </numFmts>
  <fonts count="31">
    <font>
      <sz val="11"/>
      <color theme="1"/>
      <name val="Calibri"/>
      <family val="2"/>
      <charset val="204"/>
      <scheme val="minor"/>
    </font>
    <font>
      <sz val="12"/>
      <color theme="1"/>
      <name val="Times New Roman"/>
      <family val="1"/>
      <charset val="204"/>
    </font>
    <font>
      <b/>
      <sz val="12"/>
      <color theme="1"/>
      <name val="Times New Roman"/>
      <family val="1"/>
      <charset val="204"/>
    </font>
    <font>
      <sz val="14"/>
      <color theme="1"/>
      <name val="Times New Roman"/>
      <family val="1"/>
      <charset val="204"/>
    </font>
    <font>
      <sz val="13"/>
      <color theme="1"/>
      <name val="Times New Roman"/>
      <family val="1"/>
      <charset val="204"/>
    </font>
    <font>
      <b/>
      <sz val="20"/>
      <color theme="1"/>
      <name val="Times New Roman"/>
      <family val="1"/>
      <charset val="204"/>
    </font>
    <font>
      <b/>
      <sz val="13"/>
      <color theme="1"/>
      <name val="Times New Roman"/>
      <family val="1"/>
      <charset val="204"/>
    </font>
    <font>
      <b/>
      <sz val="14"/>
      <color theme="1"/>
      <name val="Times New Roman"/>
      <family val="1"/>
      <charset val="204"/>
    </font>
    <font>
      <b/>
      <sz val="13"/>
      <name val="Times New Roman"/>
      <family val="1"/>
      <charset val="204"/>
    </font>
    <font>
      <b/>
      <sz val="12"/>
      <name val="Times New Roman"/>
      <family val="1"/>
      <charset val="204"/>
    </font>
    <font>
      <b/>
      <u/>
      <sz val="12"/>
      <color theme="1"/>
      <name val="Times New Roman"/>
      <family val="1"/>
      <charset val="204"/>
    </font>
    <font>
      <sz val="16"/>
      <color theme="1"/>
      <name val="Times New Roman"/>
      <family val="1"/>
      <charset val="204"/>
    </font>
    <font>
      <b/>
      <sz val="16"/>
      <color theme="1"/>
      <name val="Times New Roman"/>
      <family val="1"/>
      <charset val="204"/>
    </font>
    <font>
      <b/>
      <i/>
      <sz val="12"/>
      <color theme="1"/>
      <name val="Times New Roman"/>
      <family val="1"/>
      <charset val="204"/>
    </font>
    <font>
      <sz val="10"/>
      <color theme="1"/>
      <name val="Times New Roman"/>
      <family val="1"/>
      <charset val="204"/>
    </font>
    <font>
      <sz val="11"/>
      <color theme="1"/>
      <name val="Times New Roman"/>
      <family val="1"/>
      <charset val="204"/>
    </font>
    <font>
      <u/>
      <sz val="12"/>
      <color theme="1"/>
      <name val="Times New Roman"/>
      <family val="1"/>
      <charset val="204"/>
    </font>
    <font>
      <sz val="8"/>
      <name val="Times New Roman"/>
      <family val="1"/>
      <charset val="204"/>
    </font>
    <font>
      <sz val="12"/>
      <name val="Times New Roman"/>
      <family val="1"/>
      <charset val="204"/>
    </font>
    <font>
      <sz val="10"/>
      <color indexed="81"/>
      <name val="Tahoma"/>
      <family val="2"/>
      <charset val="204"/>
    </font>
    <font>
      <b/>
      <sz val="10"/>
      <color indexed="81"/>
      <name val="Tahoma"/>
      <family val="2"/>
      <charset val="204"/>
    </font>
    <font>
      <i/>
      <sz val="12"/>
      <color theme="1"/>
      <name val="Times New Roman"/>
      <family val="1"/>
      <charset val="204"/>
    </font>
    <font>
      <b/>
      <sz val="14"/>
      <name val="Times New Roman"/>
      <family val="1"/>
      <charset val="204"/>
    </font>
    <font>
      <sz val="14"/>
      <name val="Times New Roman"/>
      <family val="1"/>
      <charset val="204"/>
    </font>
    <font>
      <sz val="14"/>
      <color indexed="8"/>
      <name val="Times New Roman"/>
      <family val="1"/>
      <charset val="204"/>
    </font>
    <font>
      <sz val="14"/>
      <color rgb="FF000000"/>
      <name val="Times New Roman"/>
      <family val="1"/>
      <charset val="204"/>
    </font>
    <font>
      <b/>
      <sz val="10"/>
      <color theme="1"/>
      <name val="Times New Roman"/>
      <family val="1"/>
      <charset val="204"/>
    </font>
    <font>
      <sz val="14"/>
      <color rgb="FFFF0000"/>
      <name val="Times New Roman"/>
      <family val="1"/>
      <charset val="204"/>
    </font>
    <font>
      <b/>
      <sz val="14"/>
      <color indexed="8"/>
      <name val="Times New Roman"/>
      <family val="1"/>
      <charset val="204"/>
    </font>
    <font>
      <b/>
      <sz val="14"/>
      <color rgb="FFFF0000"/>
      <name val="Times New Roman"/>
      <family val="1"/>
      <charset val="204"/>
    </font>
    <font>
      <b/>
      <i/>
      <sz val="14"/>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286">
    <xf numFmtId="0" fontId="0" fillId="0" borderId="0" xfId="0"/>
    <xf numFmtId="0" fontId="1" fillId="0" borderId="0" xfId="0" applyFont="1" applyFill="1"/>
    <xf numFmtId="0" fontId="2" fillId="0" borderId="0" xfId="0" applyFont="1" applyFill="1"/>
    <xf numFmtId="0" fontId="4" fillId="0" borderId="0" xfId="0" applyFont="1" applyFill="1"/>
    <xf numFmtId="0" fontId="4" fillId="0" borderId="0" xfId="0" applyFont="1" applyFill="1" applyAlignment="1">
      <alignment horizontal="center" wrapText="1"/>
    </xf>
    <xf numFmtId="0" fontId="4" fillId="0" borderId="0" xfId="0" applyFont="1" applyFill="1" applyAlignment="1">
      <alignment horizontal="right" wrapText="1"/>
    </xf>
    <xf numFmtId="0" fontId="3" fillId="0" borderId="0" xfId="0" applyFont="1" applyFill="1"/>
    <xf numFmtId="0" fontId="3" fillId="0" borderId="0" xfId="0" applyFont="1" applyFill="1" applyAlignment="1">
      <alignment vertical="center"/>
    </xf>
    <xf numFmtId="49" fontId="11" fillId="0" borderId="0" xfId="0" applyNumberFormat="1" applyFont="1" applyFill="1" applyAlignment="1">
      <alignment horizontal="left"/>
    </xf>
    <xf numFmtId="164" fontId="11" fillId="0" borderId="0" xfId="0" applyNumberFormat="1" applyFont="1" applyFill="1" applyAlignment="1">
      <alignment horizontal="right" vertical="top"/>
    </xf>
    <xf numFmtId="0" fontId="14" fillId="0" borderId="0" xfId="0" applyFont="1" applyFill="1"/>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1" fillId="0" borderId="1" xfId="0" applyFont="1" applyFill="1" applyBorder="1" applyAlignment="1">
      <alignment horizontal="left" vertical="top" wrapText="1"/>
    </xf>
    <xf numFmtId="164" fontId="6" fillId="0" borderId="0" xfId="0" applyNumberFormat="1" applyFont="1" applyFill="1" applyAlignment="1">
      <alignment horizontal="right" vertical="top"/>
    </xf>
    <xf numFmtId="164" fontId="4" fillId="0" borderId="0" xfId="0" applyNumberFormat="1" applyFont="1" applyFill="1" applyAlignment="1">
      <alignment horizontal="right" vertical="top" wrapText="1"/>
    </xf>
    <xf numFmtId="164" fontId="6" fillId="0" borderId="0" xfId="0" applyNumberFormat="1" applyFont="1" applyFill="1" applyAlignment="1">
      <alignment horizontal="right" vertical="top" wrapText="1"/>
    </xf>
    <xf numFmtId="164" fontId="4" fillId="0" borderId="0" xfId="0" applyNumberFormat="1" applyFont="1" applyFill="1" applyAlignment="1">
      <alignment horizontal="right" vertical="top"/>
    </xf>
    <xf numFmtId="164" fontId="6" fillId="0" borderId="0" xfId="0" applyNumberFormat="1" applyFont="1" applyFill="1" applyBorder="1" applyAlignment="1">
      <alignment horizontal="right" vertical="top"/>
    </xf>
    <xf numFmtId="164" fontId="12" fillId="0" borderId="0" xfId="0" applyNumberFormat="1" applyFont="1" applyFill="1" applyBorder="1" applyAlignment="1">
      <alignment horizontal="right" vertical="top"/>
    </xf>
    <xf numFmtId="164" fontId="12" fillId="0" borderId="0" xfId="0" applyNumberFormat="1" applyFont="1" applyFill="1" applyBorder="1" applyAlignment="1">
      <alignment horizontal="left" vertical="top"/>
    </xf>
    <xf numFmtId="164" fontId="7" fillId="0" borderId="0" xfId="0" applyNumberFormat="1" applyFont="1" applyFill="1" applyBorder="1" applyAlignment="1">
      <alignment horizontal="right" vertical="top"/>
    </xf>
    <xf numFmtId="164" fontId="11" fillId="0" borderId="0" xfId="0" applyNumberFormat="1" applyFont="1" applyFill="1" applyAlignment="1">
      <alignment horizontal="left" vertical="top"/>
    </xf>
    <xf numFmtId="164" fontId="3" fillId="0" borderId="0" xfId="0" applyNumberFormat="1" applyFont="1" applyFill="1" applyAlignment="1">
      <alignment horizontal="right" vertical="top"/>
    </xf>
    <xf numFmtId="164" fontId="7" fillId="0" borderId="0" xfId="0" applyNumberFormat="1" applyFont="1" applyFill="1" applyAlignment="1">
      <alignment horizontal="right" vertical="top"/>
    </xf>
    <xf numFmtId="0" fontId="2" fillId="0" borderId="1" xfId="0" applyFont="1" applyFill="1" applyBorder="1" applyAlignment="1">
      <alignment vertical="center" wrapText="1"/>
    </xf>
    <xf numFmtId="0" fontId="2" fillId="0" borderId="0" xfId="0" applyFont="1" applyFill="1" applyAlignment="1">
      <alignment vertical="center"/>
    </xf>
    <xf numFmtId="164" fontId="4" fillId="0" borderId="0" xfId="0" applyNumberFormat="1" applyFont="1" applyFill="1" applyAlignment="1">
      <alignment horizontal="center" wrapText="1"/>
    </xf>
    <xf numFmtId="164" fontId="1" fillId="0" borderId="1" xfId="0" applyNumberFormat="1" applyFont="1" applyFill="1" applyBorder="1" applyAlignment="1">
      <alignment horizontal="center" vertical="top" wrapText="1"/>
    </xf>
    <xf numFmtId="164" fontId="2" fillId="0" borderId="1" xfId="0" applyNumberFormat="1" applyFont="1" applyFill="1" applyBorder="1" applyAlignment="1">
      <alignment vertical="top"/>
    </xf>
    <xf numFmtId="164" fontId="1" fillId="0" borderId="1" xfId="0" applyNumberFormat="1" applyFont="1" applyFill="1" applyBorder="1" applyAlignment="1">
      <alignment vertical="top"/>
    </xf>
    <xf numFmtId="164" fontId="1" fillId="0" borderId="0" xfId="0" applyNumberFormat="1" applyFont="1" applyFill="1" applyAlignment="1">
      <alignment vertical="top"/>
    </xf>
    <xf numFmtId="164" fontId="11" fillId="0" borderId="0" xfId="0" applyNumberFormat="1" applyFont="1" applyFill="1" applyAlignment="1">
      <alignment horizontal="left"/>
    </xf>
    <xf numFmtId="164" fontId="13" fillId="0" borderId="0" xfId="0" applyNumberFormat="1" applyFont="1" applyFill="1" applyAlignment="1">
      <alignment horizontal="center"/>
    </xf>
    <xf numFmtId="164" fontId="4" fillId="0" borderId="0" xfId="0" applyNumberFormat="1" applyFont="1" applyFill="1"/>
    <xf numFmtId="164" fontId="14" fillId="0" borderId="0" xfId="0" applyNumberFormat="1" applyFont="1" applyFill="1"/>
    <xf numFmtId="0" fontId="11" fillId="0" borderId="0" xfId="0" applyFont="1" applyFill="1" applyAlignment="1">
      <alignment horizontal="left"/>
    </xf>
    <xf numFmtId="0" fontId="1"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 fillId="0" borderId="0" xfId="0" applyFont="1" applyFill="1" applyAlignment="1">
      <alignment vertical="top" wrapText="1"/>
    </xf>
    <xf numFmtId="0" fontId="1" fillId="0" borderId="1" xfId="0" applyFont="1" applyFill="1" applyBorder="1" applyAlignment="1">
      <alignment wrapText="1"/>
    </xf>
    <xf numFmtId="0" fontId="1" fillId="0" borderId="0" xfId="0" applyFont="1" applyFill="1" applyAlignment="1">
      <alignment vertical="top"/>
    </xf>
    <xf numFmtId="0" fontId="11" fillId="0" borderId="0" xfId="0" applyFont="1" applyFill="1" applyAlignment="1">
      <alignment horizontal="left"/>
    </xf>
    <xf numFmtId="164" fontId="1" fillId="3" borderId="1" xfId="0" applyNumberFormat="1" applyFont="1" applyFill="1" applyBorder="1" applyAlignment="1">
      <alignment vertical="top"/>
    </xf>
    <xf numFmtId="0" fontId="1" fillId="0" borderId="1" xfId="0" applyFont="1" applyFill="1" applyBorder="1"/>
    <xf numFmtId="164" fontId="2" fillId="0" borderId="1" xfId="0" applyNumberFormat="1" applyFont="1" applyFill="1" applyBorder="1" applyAlignment="1">
      <alignment horizontal="center" vertical="top"/>
    </xf>
    <xf numFmtId="164" fontId="12" fillId="0" borderId="0" xfId="0" applyNumberFormat="1" applyFont="1" applyFill="1" applyBorder="1" applyAlignment="1">
      <alignment horizontal="center" vertical="top"/>
    </xf>
    <xf numFmtId="164" fontId="6" fillId="0" borderId="0" xfId="0" applyNumberFormat="1" applyFont="1" applyFill="1" applyAlignment="1">
      <alignment horizontal="center" vertical="top" wrapText="1"/>
    </xf>
    <xf numFmtId="0" fontId="2" fillId="0" borderId="0" xfId="0" applyFont="1" applyFill="1" applyAlignment="1">
      <alignment horizontal="center" vertical="top"/>
    </xf>
    <xf numFmtId="164" fontId="2" fillId="0" borderId="0" xfId="0" applyNumberFormat="1" applyFont="1" applyFill="1" applyAlignment="1">
      <alignment horizontal="center" vertical="top"/>
    </xf>
    <xf numFmtId="164" fontId="12" fillId="0" borderId="0" xfId="0" applyNumberFormat="1" applyFont="1" applyFill="1" applyAlignment="1">
      <alignment horizontal="center" vertical="top"/>
    </xf>
    <xf numFmtId="164" fontId="7" fillId="0" borderId="0" xfId="0" applyNumberFormat="1" applyFont="1" applyFill="1" applyAlignment="1">
      <alignment horizontal="center" vertical="top"/>
    </xf>
    <xf numFmtId="164" fontId="6" fillId="0" borderId="0" xfId="0" applyNumberFormat="1" applyFont="1" applyFill="1" applyAlignment="1">
      <alignment horizontal="center" vertical="top"/>
    </xf>
    <xf numFmtId="164" fontId="2" fillId="0" borderId="1" xfId="0" applyNumberFormat="1" applyFont="1" applyFill="1" applyBorder="1" applyAlignment="1">
      <alignment horizontal="center" vertical="top" wrapText="1"/>
    </xf>
    <xf numFmtId="164" fontId="18" fillId="0" borderId="1" xfId="0" applyNumberFormat="1" applyFont="1" applyFill="1" applyBorder="1" applyAlignment="1">
      <alignment vertical="top"/>
    </xf>
    <xf numFmtId="164" fontId="2" fillId="2" borderId="1" xfId="0" applyNumberFormat="1" applyFont="1" applyFill="1" applyBorder="1" applyAlignment="1">
      <alignment horizontal="center" vertical="top"/>
    </xf>
    <xf numFmtId="164" fontId="6" fillId="2" borderId="0" xfId="0" applyNumberFormat="1" applyFont="1" applyFill="1" applyAlignment="1">
      <alignment horizontal="center" vertical="top" wrapText="1"/>
    </xf>
    <xf numFmtId="164" fontId="2" fillId="2" borderId="1" xfId="0" applyNumberFormat="1" applyFont="1" applyFill="1" applyBorder="1" applyAlignment="1">
      <alignment horizontal="center" vertical="top" wrapText="1"/>
    </xf>
    <xf numFmtId="164" fontId="2" fillId="2" borderId="0" xfId="0" applyNumberFormat="1" applyFont="1" applyFill="1" applyAlignment="1">
      <alignment horizontal="center" vertical="top"/>
    </xf>
    <xf numFmtId="164" fontId="12" fillId="2" borderId="0" xfId="0" applyNumberFormat="1" applyFont="1" applyFill="1" applyBorder="1" applyAlignment="1">
      <alignment horizontal="center" vertical="top"/>
    </xf>
    <xf numFmtId="164" fontId="12" fillId="2" borderId="0" xfId="0" applyNumberFormat="1" applyFont="1" applyFill="1" applyAlignment="1">
      <alignment horizontal="center" vertical="top"/>
    </xf>
    <xf numFmtId="164" fontId="6" fillId="2" borderId="0" xfId="0" applyNumberFormat="1" applyFont="1" applyFill="1" applyAlignment="1">
      <alignment horizontal="center" vertical="top"/>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165" fontId="7" fillId="0" borderId="0" xfId="0" applyNumberFormat="1" applyFont="1" applyFill="1" applyBorder="1" applyAlignment="1">
      <alignment horizontal="left" vertical="center" wrapText="1"/>
    </xf>
    <xf numFmtId="164" fontId="3" fillId="0" borderId="0" xfId="0" applyNumberFormat="1" applyFont="1" applyFill="1" applyAlignment="1">
      <alignment horizontal="right" vertical="top" wrapText="1"/>
    </xf>
    <xf numFmtId="164" fontId="7" fillId="0" borderId="0" xfId="0" applyNumberFormat="1" applyFont="1" applyFill="1" applyAlignment="1">
      <alignment horizontal="right" vertical="top" wrapText="1"/>
    </xf>
    <xf numFmtId="164" fontId="7" fillId="0" borderId="6"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164" fontId="22" fillId="0" borderId="1" xfId="0" applyNumberFormat="1" applyFont="1" applyFill="1" applyBorder="1" applyAlignment="1">
      <alignment horizontal="right" vertical="top"/>
    </xf>
    <xf numFmtId="164" fontId="23" fillId="0" borderId="5" xfId="0" applyNumberFormat="1" applyFont="1" applyFill="1" applyBorder="1" applyAlignment="1">
      <alignment horizontal="right" vertical="top"/>
    </xf>
    <xf numFmtId="164" fontId="23" fillId="0" borderId="0" xfId="0" applyNumberFormat="1" applyFont="1" applyFill="1" applyBorder="1" applyAlignment="1">
      <alignment horizontal="right" vertical="top"/>
    </xf>
    <xf numFmtId="164" fontId="22" fillId="0" borderId="5" xfId="0" applyNumberFormat="1" applyFont="1" applyFill="1" applyBorder="1" applyAlignment="1">
      <alignment horizontal="right" vertical="top"/>
    </xf>
    <xf numFmtId="164" fontId="23" fillId="0" borderId="1" xfId="0" applyNumberFormat="1" applyFont="1" applyFill="1" applyBorder="1" applyAlignment="1">
      <alignment horizontal="right" vertical="top"/>
    </xf>
    <xf numFmtId="164" fontId="7" fillId="0" borderId="1" xfId="0" applyNumberFormat="1" applyFont="1" applyFill="1" applyBorder="1" applyAlignment="1">
      <alignment horizontal="right" vertical="top"/>
    </xf>
    <xf numFmtId="164" fontId="7" fillId="0" borderId="1" xfId="0" applyNumberFormat="1" applyFont="1" applyFill="1" applyBorder="1" applyAlignment="1">
      <alignment horizontal="center" vertical="top"/>
    </xf>
    <xf numFmtId="164" fontId="23" fillId="0" borderId="5" xfId="0" applyNumberFormat="1" applyFont="1" applyFill="1" applyBorder="1" applyAlignment="1">
      <alignment vertical="top"/>
    </xf>
    <xf numFmtId="164" fontId="22" fillId="0" borderId="5" xfId="0" applyNumberFormat="1" applyFont="1" applyFill="1" applyBorder="1" applyAlignment="1">
      <alignment vertical="top"/>
    </xf>
    <xf numFmtId="164" fontId="23" fillId="0" borderId="8" xfId="0" applyNumberFormat="1" applyFont="1" applyFill="1" applyBorder="1" applyAlignment="1">
      <alignment vertical="top"/>
    </xf>
    <xf numFmtId="164" fontId="22" fillId="0" borderId="8" xfId="0" applyNumberFormat="1" applyFont="1" applyFill="1" applyBorder="1" applyAlignment="1">
      <alignment vertical="top"/>
    </xf>
    <xf numFmtId="164" fontId="23" fillId="0" borderId="6" xfId="0" applyNumberFormat="1" applyFont="1" applyFill="1" applyBorder="1" applyAlignment="1">
      <alignment vertical="top"/>
    </xf>
    <xf numFmtId="164" fontId="3" fillId="0" borderId="5" xfId="0" applyNumberFormat="1" applyFont="1" applyFill="1" applyBorder="1" applyAlignment="1">
      <alignment horizontal="right" vertical="top"/>
    </xf>
    <xf numFmtId="164" fontId="7" fillId="0" borderId="5" xfId="0" applyNumberFormat="1" applyFont="1" applyFill="1" applyBorder="1" applyAlignment="1">
      <alignment horizontal="right" vertical="top"/>
    </xf>
    <xf numFmtId="164" fontId="3" fillId="0" borderId="8" xfId="0" applyNumberFormat="1" applyFont="1" applyFill="1" applyBorder="1" applyAlignment="1">
      <alignment horizontal="right" vertical="top"/>
    </xf>
    <xf numFmtId="164" fontId="7" fillId="0" borderId="8" xfId="0" applyNumberFormat="1" applyFont="1" applyFill="1" applyBorder="1" applyAlignment="1">
      <alignment horizontal="right" vertical="top"/>
    </xf>
    <xf numFmtId="164" fontId="22" fillId="0" borderId="8" xfId="0" applyNumberFormat="1" applyFont="1" applyFill="1" applyBorder="1" applyAlignment="1">
      <alignment horizontal="right" vertical="top"/>
    </xf>
    <xf numFmtId="164" fontId="3" fillId="0" borderId="6" xfId="0" applyNumberFormat="1" applyFont="1" applyFill="1" applyBorder="1" applyAlignment="1">
      <alignment horizontal="right" vertical="top"/>
    </xf>
    <xf numFmtId="164" fontId="3" fillId="0" borderId="1" xfId="0" applyNumberFormat="1" applyFont="1" applyFill="1" applyBorder="1" applyAlignment="1">
      <alignment horizontal="right" vertical="top"/>
    </xf>
    <xf numFmtId="164" fontId="3" fillId="0" borderId="4" xfId="0" applyNumberFormat="1" applyFont="1" applyFill="1" applyBorder="1" applyAlignment="1">
      <alignment horizontal="right" vertical="top"/>
    </xf>
    <xf numFmtId="164" fontId="23" fillId="0" borderId="6" xfId="0" applyNumberFormat="1" applyFont="1" applyFill="1" applyBorder="1" applyAlignment="1">
      <alignment horizontal="right" vertical="top"/>
    </xf>
    <xf numFmtId="164" fontId="23" fillId="0" borderId="8" xfId="0" applyNumberFormat="1" applyFont="1" applyFill="1" applyBorder="1" applyAlignment="1">
      <alignment horizontal="right" vertical="top"/>
    </xf>
    <xf numFmtId="164" fontId="22" fillId="0" borderId="6" xfId="0" applyNumberFormat="1" applyFont="1" applyFill="1" applyBorder="1" applyAlignment="1">
      <alignment horizontal="right" vertical="top"/>
    </xf>
    <xf numFmtId="164" fontId="7" fillId="0" borderId="6" xfId="0" applyNumberFormat="1" applyFont="1" applyFill="1" applyBorder="1" applyAlignment="1">
      <alignment horizontal="right" vertical="top"/>
    </xf>
    <xf numFmtId="164" fontId="25" fillId="0" borderId="5" xfId="0" applyNumberFormat="1" applyFont="1" applyFill="1" applyBorder="1" applyAlignment="1">
      <alignment horizontal="right" vertical="top"/>
    </xf>
    <xf numFmtId="164" fontId="25" fillId="0" borderId="8" xfId="0" applyNumberFormat="1" applyFont="1" applyFill="1" applyBorder="1" applyAlignment="1">
      <alignment horizontal="right" vertical="top"/>
    </xf>
    <xf numFmtId="164" fontId="25" fillId="0" borderId="6" xfId="0" applyNumberFormat="1" applyFont="1" applyFill="1" applyBorder="1" applyAlignment="1">
      <alignment horizontal="right" vertical="top"/>
    </xf>
    <xf numFmtId="164" fontId="7" fillId="0" borderId="0" xfId="0" applyNumberFormat="1" applyFont="1" applyFill="1" applyBorder="1" applyAlignment="1">
      <alignment horizontal="right" vertical="center"/>
    </xf>
    <xf numFmtId="0" fontId="3" fillId="0" borderId="0" xfId="0" applyFont="1" applyFill="1" applyAlignment="1">
      <alignment horizontal="center" wrapText="1"/>
    </xf>
    <xf numFmtId="0" fontId="3" fillId="0" borderId="0" xfId="0" applyFont="1" applyFill="1" applyAlignment="1">
      <alignment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 fontId="3" fillId="0" borderId="0" xfId="0" applyNumberFormat="1" applyFont="1" applyFill="1" applyAlignment="1">
      <alignment horizontal="center" vertical="center"/>
    </xf>
    <xf numFmtId="165" fontId="22" fillId="0" borderId="1" xfId="0" applyNumberFormat="1" applyFont="1" applyFill="1" applyBorder="1" applyAlignment="1">
      <alignment horizontal="center" vertical="top"/>
    </xf>
    <xf numFmtId="165" fontId="22" fillId="0" borderId="1" xfId="0" applyNumberFormat="1" applyFont="1" applyFill="1" applyBorder="1" applyAlignment="1">
      <alignment vertical="top" wrapText="1"/>
    </xf>
    <xf numFmtId="165" fontId="3" fillId="0" borderId="5" xfId="0" applyNumberFormat="1" applyFont="1" applyFill="1" applyBorder="1" applyAlignment="1">
      <alignment horizontal="center" vertical="top"/>
    </xf>
    <xf numFmtId="0" fontId="24" fillId="0" borderId="7" xfId="0" applyFont="1" applyFill="1" applyBorder="1" applyAlignment="1">
      <alignment vertical="top" wrapText="1"/>
    </xf>
    <xf numFmtId="165" fontId="23" fillId="0" borderId="5" xfId="0" applyNumberFormat="1" applyFont="1" applyFill="1" applyBorder="1" applyAlignment="1">
      <alignment vertical="top" wrapText="1"/>
    </xf>
    <xf numFmtId="165" fontId="23" fillId="0" borderId="1" xfId="0" applyNumberFormat="1" applyFont="1" applyFill="1" applyBorder="1" applyAlignment="1">
      <alignment horizontal="center" vertical="top"/>
    </xf>
    <xf numFmtId="0" fontId="24" fillId="0" borderId="2" xfId="0" applyFont="1" applyFill="1" applyBorder="1" applyAlignment="1">
      <alignment vertical="top" wrapText="1"/>
    </xf>
    <xf numFmtId="165" fontId="7" fillId="0" borderId="1" xfId="0" applyNumberFormat="1" applyFont="1" applyFill="1" applyBorder="1" applyAlignment="1">
      <alignment horizontal="center" vertical="top"/>
    </xf>
    <xf numFmtId="0" fontId="28" fillId="0" borderId="1" xfId="0" applyFont="1" applyFill="1" applyBorder="1" applyAlignment="1">
      <alignment vertical="top" wrapText="1"/>
    </xf>
    <xf numFmtId="0" fontId="28" fillId="0" borderId="2" xfId="0" applyFont="1" applyFill="1" applyBorder="1" applyAlignment="1">
      <alignment vertical="top" wrapText="1"/>
    </xf>
    <xf numFmtId="165" fontId="3" fillId="0" borderId="8" xfId="0" applyNumberFormat="1" applyFont="1" applyFill="1" applyBorder="1" applyAlignment="1">
      <alignment horizontal="center" vertical="top"/>
    </xf>
    <xf numFmtId="165" fontId="23" fillId="0" borderId="8" xfId="0" applyNumberFormat="1" applyFont="1" applyFill="1" applyBorder="1" applyAlignment="1">
      <alignment vertical="top" wrapText="1"/>
    </xf>
    <xf numFmtId="165" fontId="3" fillId="0" borderId="8" xfId="0" applyNumberFormat="1" applyFont="1" applyFill="1" applyBorder="1" applyAlignment="1">
      <alignment vertical="top"/>
    </xf>
    <xf numFmtId="165" fontId="3" fillId="0" borderId="8" xfId="0" applyNumberFormat="1" applyFont="1" applyFill="1" applyBorder="1" applyAlignment="1">
      <alignment horizontal="left" vertical="top"/>
    </xf>
    <xf numFmtId="165" fontId="3" fillId="0" borderId="6" xfId="0" applyNumberFormat="1" applyFont="1" applyFill="1" applyBorder="1" applyAlignment="1">
      <alignment horizontal="left" vertical="top"/>
    </xf>
    <xf numFmtId="165" fontId="3" fillId="0" borderId="5" xfId="0" applyNumberFormat="1" applyFont="1" applyFill="1" applyBorder="1" applyAlignment="1">
      <alignment vertical="top" wrapText="1"/>
    </xf>
    <xf numFmtId="165" fontId="3" fillId="0" borderId="8" xfId="0" applyNumberFormat="1" applyFont="1" applyFill="1" applyBorder="1" applyAlignment="1">
      <alignment vertical="top" wrapText="1"/>
    </xf>
    <xf numFmtId="165" fontId="3" fillId="0" borderId="6" xfId="0" applyNumberFormat="1" applyFont="1" applyFill="1" applyBorder="1" applyAlignment="1">
      <alignment vertical="top" wrapText="1"/>
    </xf>
    <xf numFmtId="165" fontId="3" fillId="0" borderId="1" xfId="0" applyNumberFormat="1" applyFont="1" applyFill="1" applyBorder="1" applyAlignment="1">
      <alignment horizontal="center" vertical="top"/>
    </xf>
    <xf numFmtId="165" fontId="3" fillId="0" borderId="1" xfId="0" applyNumberFormat="1" applyFont="1" applyFill="1" applyBorder="1" applyAlignment="1">
      <alignment vertical="top" wrapText="1"/>
    </xf>
    <xf numFmtId="165" fontId="7" fillId="0" borderId="5" xfId="0" applyNumberFormat="1" applyFont="1" applyFill="1" applyBorder="1" applyAlignment="1">
      <alignment horizontal="center" vertical="top"/>
    </xf>
    <xf numFmtId="0" fontId="28" fillId="0" borderId="5" xfId="0" applyFont="1" applyFill="1" applyBorder="1" applyAlignment="1">
      <alignment vertical="top" wrapText="1"/>
    </xf>
    <xf numFmtId="0" fontId="28" fillId="0" borderId="2" xfId="0" applyFont="1" applyFill="1" applyBorder="1" applyAlignment="1">
      <alignment horizontal="left" vertical="top" wrapText="1"/>
    </xf>
    <xf numFmtId="0" fontId="23" fillId="0" borderId="5" xfId="0" applyFont="1" applyFill="1" applyBorder="1" applyAlignment="1">
      <alignment vertical="top" wrapText="1"/>
    </xf>
    <xf numFmtId="165" fontId="3" fillId="0" borderId="6" xfId="0" applyNumberFormat="1" applyFont="1" applyFill="1" applyBorder="1" applyAlignment="1">
      <alignment horizontal="center" vertical="top"/>
    </xf>
    <xf numFmtId="0" fontId="23" fillId="0" borderId="8" xfId="0" applyFont="1" applyFill="1" applyBorder="1" applyAlignment="1">
      <alignment vertical="top" wrapText="1"/>
    </xf>
    <xf numFmtId="0" fontId="24" fillId="0" borderId="5" xfId="0" applyFont="1" applyFill="1" applyBorder="1" applyAlignment="1">
      <alignment horizontal="left" vertical="top" wrapText="1"/>
    </xf>
    <xf numFmtId="165" fontId="22" fillId="0" borderId="5" xfId="0" applyNumberFormat="1" applyFont="1" applyFill="1" applyBorder="1" applyAlignment="1">
      <alignment vertical="top" wrapText="1"/>
    </xf>
    <xf numFmtId="0" fontId="24" fillId="0" borderId="9" xfId="0" applyFont="1" applyFill="1" applyBorder="1" applyAlignment="1">
      <alignment horizontal="left" vertical="top" wrapText="1"/>
    </xf>
    <xf numFmtId="165" fontId="22" fillId="0" borderId="6" xfId="0" applyNumberFormat="1" applyFont="1" applyFill="1" applyBorder="1" applyAlignment="1">
      <alignment vertical="top" wrapText="1"/>
    </xf>
    <xf numFmtId="0" fontId="24" fillId="0" borderId="10" xfId="0" applyFont="1" applyFill="1" applyBorder="1" applyAlignment="1">
      <alignment vertical="top" wrapText="1"/>
    </xf>
    <xf numFmtId="0" fontId="3" fillId="0" borderId="1" xfId="0" applyFont="1" applyFill="1" applyBorder="1" applyAlignment="1">
      <alignment vertical="top" wrapText="1"/>
    </xf>
    <xf numFmtId="0" fontId="25" fillId="0" borderId="2" xfId="0" applyFont="1" applyFill="1" applyBorder="1" applyAlignment="1">
      <alignment vertical="top" wrapText="1"/>
    </xf>
    <xf numFmtId="165" fontId="7" fillId="0" borderId="8" xfId="0" applyNumberFormat="1" applyFont="1" applyFill="1" applyBorder="1" applyAlignment="1">
      <alignment horizontal="center" vertical="top"/>
    </xf>
    <xf numFmtId="0" fontId="22" fillId="0" borderId="6" xfId="0" applyFont="1" applyFill="1" applyBorder="1" applyAlignment="1">
      <alignment horizontal="left" vertical="top" wrapText="1"/>
    </xf>
    <xf numFmtId="4" fontId="3" fillId="0" borderId="0" xfId="0" applyNumberFormat="1" applyFont="1" applyFill="1"/>
    <xf numFmtId="49" fontId="3" fillId="0" borderId="1" xfId="0" applyNumberFormat="1" applyFont="1" applyFill="1" applyBorder="1" applyAlignment="1">
      <alignment horizontal="center" vertical="top"/>
    </xf>
    <xf numFmtId="0" fontId="24" fillId="0" borderId="1" xfId="0" applyFont="1" applyFill="1" applyBorder="1" applyAlignment="1">
      <alignment vertical="top" wrapText="1"/>
    </xf>
    <xf numFmtId="0" fontId="22" fillId="0" borderId="1" xfId="0" applyFont="1" applyFill="1" applyBorder="1" applyAlignment="1">
      <alignment horizontal="left" vertical="top" wrapText="1"/>
    </xf>
    <xf numFmtId="165" fontId="7" fillId="0" borderId="1"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22" fillId="0" borderId="2" xfId="0" applyFont="1" applyFill="1" applyBorder="1" applyAlignment="1">
      <alignment vertical="top" wrapText="1"/>
    </xf>
    <xf numFmtId="165" fontId="3" fillId="0" borderId="5" xfId="0" applyNumberFormat="1" applyFont="1" applyFill="1" applyBorder="1" applyAlignment="1">
      <alignment horizontal="center" vertical="top" wrapText="1"/>
    </xf>
    <xf numFmtId="0" fontId="24" fillId="0" borderId="5" xfId="0" applyFont="1" applyFill="1" applyBorder="1" applyAlignment="1">
      <alignment vertical="top" wrapText="1"/>
    </xf>
    <xf numFmtId="165" fontId="7" fillId="0" borderId="2" xfId="0" applyNumberFormat="1" applyFont="1" applyFill="1" applyBorder="1" applyAlignment="1">
      <alignment horizontal="center" vertical="top" wrapText="1"/>
    </xf>
    <xf numFmtId="0" fontId="24" fillId="0" borderId="3" xfId="0" applyFont="1" applyFill="1" applyBorder="1" applyAlignment="1">
      <alignment vertical="top" wrapText="1"/>
    </xf>
    <xf numFmtId="165" fontId="7" fillId="0" borderId="5" xfId="0" applyNumberFormat="1" applyFont="1" applyFill="1" applyBorder="1" applyAlignment="1">
      <alignment horizontal="center" vertical="top" wrapText="1"/>
    </xf>
    <xf numFmtId="165" fontId="3" fillId="0" borderId="8" xfId="0" applyNumberFormat="1" applyFont="1" applyFill="1" applyBorder="1" applyAlignment="1">
      <alignment horizontal="center" vertical="top" wrapText="1"/>
    </xf>
    <xf numFmtId="0" fontId="24" fillId="0" borderId="8" xfId="0" applyFont="1" applyFill="1" applyBorder="1" applyAlignment="1">
      <alignment horizontal="left" vertical="top" wrapText="1"/>
    </xf>
    <xf numFmtId="165" fontId="3" fillId="0" borderId="6" xfId="0" applyNumberFormat="1" applyFont="1" applyFill="1" applyBorder="1" applyAlignment="1">
      <alignment horizontal="center" vertical="top" wrapText="1"/>
    </xf>
    <xf numFmtId="0" fontId="24" fillId="0" borderId="6" xfId="0" applyFont="1" applyFill="1" applyBorder="1" applyAlignment="1">
      <alignment horizontal="left" vertical="top" wrapText="1"/>
    </xf>
    <xf numFmtId="49" fontId="7" fillId="0" borderId="5" xfId="0" applyNumberFormat="1" applyFont="1" applyFill="1" applyBorder="1" applyAlignment="1">
      <alignment horizontal="center" vertical="top"/>
    </xf>
    <xf numFmtId="0" fontId="7" fillId="0" borderId="5" xfId="0" applyFont="1" applyFill="1" applyBorder="1" applyAlignment="1">
      <alignment horizontal="left" vertical="top" wrapText="1"/>
    </xf>
    <xf numFmtId="49" fontId="3" fillId="0" borderId="8" xfId="0" applyNumberFormat="1" applyFont="1" applyFill="1" applyBorder="1" applyAlignment="1">
      <alignment vertical="top"/>
    </xf>
    <xf numFmtId="0" fontId="7" fillId="0" borderId="8" xfId="0" applyFont="1" applyFill="1" applyBorder="1" applyAlignment="1">
      <alignment horizontal="left" vertical="top" wrapText="1"/>
    </xf>
    <xf numFmtId="165" fontId="3" fillId="0" borderId="0" xfId="0" applyNumberFormat="1" applyFont="1" applyFill="1" applyBorder="1" applyAlignment="1">
      <alignment vertical="top"/>
    </xf>
    <xf numFmtId="165" fontId="7" fillId="0" borderId="0" xfId="0" applyNumberFormat="1" applyFont="1" applyFill="1" applyBorder="1" applyAlignment="1">
      <alignment horizontal="left" vertical="top" wrapText="1"/>
    </xf>
    <xf numFmtId="0" fontId="30" fillId="0" borderId="0" xfId="0" applyFont="1" applyFill="1" applyAlignment="1">
      <alignment horizontal="center"/>
    </xf>
    <xf numFmtId="0" fontId="25" fillId="0" borderId="7" xfId="0" applyFont="1" applyFill="1" applyBorder="1" applyAlignment="1">
      <alignment vertical="top" wrapText="1"/>
    </xf>
    <xf numFmtId="164" fontId="3" fillId="0" borderId="0" xfId="0" applyNumberFormat="1" applyFont="1" applyFill="1" applyBorder="1" applyAlignment="1">
      <alignment horizontal="right" vertical="top"/>
    </xf>
    <xf numFmtId="0" fontId="25" fillId="0" borderId="9" xfId="0" applyFont="1" applyFill="1" applyBorder="1" applyAlignment="1">
      <alignment vertical="top" wrapText="1"/>
    </xf>
    <xf numFmtId="0" fontId="24" fillId="0" borderId="9" xfId="0" applyFont="1" applyFill="1" applyBorder="1" applyAlignment="1">
      <alignment vertical="top" wrapText="1"/>
    </xf>
    <xf numFmtId="165" fontId="6" fillId="0" borderId="0" xfId="0" applyNumberFormat="1" applyFont="1" applyFill="1" applyBorder="1" applyAlignment="1">
      <alignment horizontal="right" vertical="top"/>
    </xf>
    <xf numFmtId="165" fontId="7" fillId="0" borderId="0" xfId="0" applyNumberFormat="1" applyFont="1" applyFill="1" applyBorder="1" applyAlignment="1">
      <alignment horizontal="right" vertical="top"/>
    </xf>
    <xf numFmtId="165" fontId="5" fillId="0" borderId="0" xfId="0" applyNumberFormat="1" applyFont="1" applyFill="1" applyAlignment="1">
      <alignment vertical="top" wrapText="1"/>
    </xf>
    <xf numFmtId="165" fontId="6" fillId="0" borderId="0" xfId="0" applyNumberFormat="1" applyFont="1" applyFill="1" applyAlignment="1">
      <alignment horizontal="right" vertical="top" wrapText="1"/>
    </xf>
    <xf numFmtId="165" fontId="2" fillId="0" borderId="0" xfId="0" applyNumberFormat="1" applyFont="1" applyFill="1" applyAlignment="1">
      <alignment vertical="top"/>
    </xf>
    <xf numFmtId="165" fontId="6" fillId="0" borderId="0" xfId="0" applyNumberFormat="1" applyFont="1" applyFill="1" applyAlignment="1">
      <alignment horizontal="right" vertical="top"/>
    </xf>
    <xf numFmtId="165" fontId="7" fillId="0" borderId="0" xfId="0" applyNumberFormat="1" applyFont="1" applyFill="1" applyAlignment="1">
      <alignment horizontal="right" vertical="top"/>
    </xf>
    <xf numFmtId="165" fontId="4" fillId="0" borderId="0" xfId="0" applyNumberFormat="1" applyFont="1" applyFill="1" applyAlignment="1">
      <alignment vertical="top"/>
    </xf>
    <xf numFmtId="165" fontId="1" fillId="0" borderId="0" xfId="0" applyNumberFormat="1" applyFont="1" applyFill="1" applyAlignment="1">
      <alignment vertical="top"/>
    </xf>
    <xf numFmtId="164" fontId="22" fillId="0" borderId="1" xfId="0" applyNumberFormat="1" applyFont="1" applyFill="1" applyBorder="1" applyAlignment="1">
      <alignment horizontal="center" vertical="top"/>
    </xf>
    <xf numFmtId="164" fontId="7" fillId="0" borderId="5" xfId="0" applyNumberFormat="1" applyFont="1" applyFill="1" applyBorder="1" applyAlignment="1">
      <alignment horizontal="center" vertical="top"/>
    </xf>
    <xf numFmtId="0" fontId="11" fillId="0" borderId="0" xfId="0" applyFont="1" applyFill="1" applyAlignment="1">
      <alignment horizontal="left"/>
    </xf>
    <xf numFmtId="0" fontId="11" fillId="0" borderId="0" xfId="0" applyFont="1" applyFill="1" applyAlignment="1"/>
    <xf numFmtId="164" fontId="12" fillId="0" borderId="0" xfId="0" applyNumberFormat="1" applyFont="1" applyFill="1" applyAlignment="1">
      <alignment horizontal="right" vertical="top"/>
    </xf>
    <xf numFmtId="0" fontId="15" fillId="0" borderId="0" xfId="0" applyFont="1" applyFill="1"/>
    <xf numFmtId="166" fontId="7" fillId="0" borderId="1" xfId="0" applyNumberFormat="1" applyFont="1" applyFill="1" applyBorder="1" applyAlignment="1">
      <alignment horizontal="right" vertical="center" shrinkToFit="1"/>
    </xf>
    <xf numFmtId="164" fontId="7" fillId="0" borderId="1" xfId="0" applyNumberFormat="1" applyFont="1" applyFill="1" applyBorder="1" applyAlignment="1">
      <alignment horizontal="right" vertical="top" shrinkToFit="1"/>
    </xf>
    <xf numFmtId="164" fontId="3" fillId="0" borderId="1" xfId="0" applyNumberFormat="1" applyFont="1" applyFill="1" applyBorder="1" applyAlignment="1">
      <alignment horizontal="right" vertical="top" shrinkToFit="1"/>
    </xf>
    <xf numFmtId="164" fontId="7" fillId="0" borderId="5" xfId="0" applyNumberFormat="1" applyFont="1" applyFill="1" applyBorder="1" applyAlignment="1">
      <alignment horizontal="right" vertical="top" shrinkToFit="1"/>
    </xf>
    <xf numFmtId="164" fontId="23" fillId="0" borderId="1" xfId="0" applyNumberFormat="1" applyFont="1" applyFill="1" applyBorder="1" applyAlignment="1">
      <alignment horizontal="right" vertical="top" shrinkToFit="1"/>
    </xf>
    <xf numFmtId="164" fontId="3" fillId="0" borderId="0" xfId="0" applyNumberFormat="1" applyFont="1" applyFill="1" applyAlignment="1">
      <alignment horizontal="right" vertical="top" shrinkToFit="1"/>
    </xf>
    <xf numFmtId="164" fontId="7" fillId="0" borderId="0" xfId="0" applyNumberFormat="1" applyFont="1" applyFill="1" applyAlignment="1">
      <alignment horizontal="center" vertical="top" wrapText="1"/>
    </xf>
    <xf numFmtId="164" fontId="7" fillId="0" borderId="6"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right" vertical="top" shrinkToFit="1"/>
    </xf>
    <xf numFmtId="164" fontId="22" fillId="0" borderId="5" xfId="0" applyNumberFormat="1" applyFont="1" applyFill="1" applyBorder="1" applyAlignment="1">
      <alignment horizontal="center" vertical="top"/>
    </xf>
    <xf numFmtId="164" fontId="23" fillId="0" borderId="5" xfId="0" applyNumberFormat="1" applyFont="1" applyFill="1" applyBorder="1" applyAlignment="1">
      <alignment horizontal="right" vertical="top" shrinkToFit="1"/>
    </xf>
    <xf numFmtId="164" fontId="23" fillId="0" borderId="5" xfId="0" applyNumberFormat="1" applyFont="1" applyFill="1" applyBorder="1" applyAlignment="1">
      <alignment vertical="top" shrinkToFit="1"/>
    </xf>
    <xf numFmtId="164" fontId="23" fillId="0" borderId="8" xfId="0" applyNumberFormat="1" applyFont="1" applyFill="1" applyBorder="1" applyAlignment="1">
      <alignment vertical="top" shrinkToFit="1"/>
    </xf>
    <xf numFmtId="164" fontId="22" fillId="0" borderId="8" xfId="0" applyNumberFormat="1" applyFont="1" applyFill="1" applyBorder="1" applyAlignment="1">
      <alignment horizontal="center" vertical="top"/>
    </xf>
    <xf numFmtId="164" fontId="3" fillId="0" borderId="5" xfId="0" applyNumberFormat="1" applyFont="1" applyFill="1" applyBorder="1" applyAlignment="1">
      <alignment horizontal="right" vertical="top" shrinkToFit="1"/>
    </xf>
    <xf numFmtId="164" fontId="3" fillId="0" borderId="8" xfId="0" applyNumberFormat="1" applyFont="1" applyFill="1" applyBorder="1" applyAlignment="1">
      <alignment horizontal="right" vertical="top" shrinkToFit="1"/>
    </xf>
    <xf numFmtId="164" fontId="22" fillId="0" borderId="6" xfId="0" applyNumberFormat="1" applyFont="1" applyFill="1" applyBorder="1" applyAlignment="1">
      <alignment horizontal="center" vertical="top"/>
    </xf>
    <xf numFmtId="164" fontId="23" fillId="0" borderId="8" xfId="0" applyNumberFormat="1" applyFont="1" applyFill="1" applyBorder="1" applyAlignment="1">
      <alignment horizontal="right" vertical="top" shrinkToFit="1"/>
    </xf>
    <xf numFmtId="164" fontId="7" fillId="0" borderId="8" xfId="0" applyNumberFormat="1" applyFont="1" applyFill="1" applyBorder="1" applyAlignment="1">
      <alignment horizontal="center" vertical="top"/>
    </xf>
    <xf numFmtId="164" fontId="3" fillId="0" borderId="6" xfId="0" applyNumberFormat="1" applyFont="1" applyFill="1" applyBorder="1" applyAlignment="1">
      <alignment horizontal="right" vertical="top" shrinkToFit="1"/>
    </xf>
    <xf numFmtId="164" fontId="7" fillId="0" borderId="6" xfId="0" applyNumberFormat="1" applyFont="1" applyFill="1" applyBorder="1" applyAlignment="1">
      <alignment horizontal="center" vertical="top"/>
    </xf>
    <xf numFmtId="164" fontId="7" fillId="0" borderId="8" xfId="0" applyNumberFormat="1" applyFont="1" applyFill="1" applyBorder="1" applyAlignment="1">
      <alignment horizontal="right" vertical="top" shrinkToFit="1"/>
    </xf>
    <xf numFmtId="164" fontId="7" fillId="0" borderId="6" xfId="0" applyNumberFormat="1" applyFont="1" applyFill="1" applyBorder="1" applyAlignment="1">
      <alignment horizontal="right" vertical="top" shrinkToFit="1"/>
    </xf>
    <xf numFmtId="164" fontId="24" fillId="0" borderId="1" xfId="0" applyNumberFormat="1" applyFont="1" applyFill="1" applyBorder="1" applyAlignment="1">
      <alignment horizontal="right" vertical="top" shrinkToFit="1"/>
    </xf>
    <xf numFmtId="164" fontId="24" fillId="0" borderId="1" xfId="0" applyNumberFormat="1" applyFont="1" applyFill="1" applyBorder="1" applyAlignment="1">
      <alignment horizontal="right" vertical="top"/>
    </xf>
    <xf numFmtId="164" fontId="23" fillId="0" borderId="6" xfId="0" applyNumberFormat="1" applyFont="1" applyFill="1" applyBorder="1" applyAlignment="1">
      <alignment horizontal="right" vertical="top" shrinkToFit="1"/>
    </xf>
    <xf numFmtId="164" fontId="7" fillId="0" borderId="1" xfId="0" applyNumberFormat="1" applyFont="1" applyFill="1" applyBorder="1" applyAlignment="1">
      <alignment horizontal="right" vertical="center" shrinkToFit="1"/>
    </xf>
    <xf numFmtId="164" fontId="7" fillId="0" borderId="1" xfId="0" applyNumberFormat="1" applyFont="1" applyFill="1" applyBorder="1" applyAlignment="1">
      <alignment horizontal="center" vertical="center"/>
    </xf>
    <xf numFmtId="164" fontId="7" fillId="0" borderId="0" xfId="0" applyNumberFormat="1" applyFont="1" applyFill="1" applyBorder="1" applyAlignment="1">
      <alignment horizontal="right" vertical="center" shrinkToFit="1"/>
    </xf>
    <xf numFmtId="164"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right" vertical="top" shrinkToFit="1"/>
    </xf>
    <xf numFmtId="164" fontId="7" fillId="0" borderId="0" xfId="0" applyNumberFormat="1" applyFont="1" applyFill="1" applyBorder="1" applyAlignment="1">
      <alignment horizontal="center" vertical="top"/>
    </xf>
    <xf numFmtId="164" fontId="12" fillId="0" borderId="0" xfId="0" applyNumberFormat="1" applyFont="1" applyFill="1" applyBorder="1" applyAlignment="1">
      <alignment horizontal="right" vertical="top" shrinkToFit="1"/>
    </xf>
    <xf numFmtId="164" fontId="11" fillId="0" borderId="0" xfId="0" applyNumberFormat="1" applyFont="1" applyFill="1" applyAlignment="1">
      <alignment horizontal="right" vertical="top" shrinkToFit="1"/>
    </xf>
    <xf numFmtId="164" fontId="2" fillId="0" borderId="1" xfId="0" applyNumberFormat="1" applyFont="1" applyFill="1" applyBorder="1" applyAlignment="1">
      <alignment vertical="top" shrinkToFit="1"/>
    </xf>
    <xf numFmtId="164" fontId="2" fillId="2" borderId="1" xfId="0" applyNumberFormat="1" applyFont="1" applyFill="1" applyBorder="1" applyAlignment="1">
      <alignment vertical="top" shrinkToFit="1"/>
    </xf>
    <xf numFmtId="164" fontId="1" fillId="2" borderId="1" xfId="0" applyNumberFormat="1" applyFont="1" applyFill="1" applyBorder="1" applyAlignment="1">
      <alignment vertical="top"/>
    </xf>
    <xf numFmtId="164" fontId="1" fillId="0" borderId="5" xfId="0" applyNumberFormat="1" applyFont="1" applyFill="1" applyBorder="1" applyAlignment="1">
      <alignment vertical="top"/>
    </xf>
    <xf numFmtId="164" fontId="2" fillId="2" borderId="5" xfId="0" applyNumberFormat="1" applyFont="1" applyFill="1" applyBorder="1" applyAlignment="1">
      <alignment horizontal="center" vertical="top"/>
    </xf>
    <xf numFmtId="164" fontId="1" fillId="0" borderId="6" xfId="0" applyNumberFormat="1" applyFont="1" applyFill="1" applyBorder="1" applyAlignment="1">
      <alignment vertical="top"/>
    </xf>
    <xf numFmtId="164" fontId="2" fillId="2" borderId="6" xfId="0" applyNumberFormat="1" applyFont="1" applyFill="1" applyBorder="1" applyAlignment="1">
      <alignment horizontal="center" vertical="top"/>
    </xf>
    <xf numFmtId="164" fontId="7" fillId="2" borderId="0" xfId="0" applyNumberFormat="1" applyFont="1" applyFill="1" applyAlignment="1">
      <alignment horizontal="center" vertical="top"/>
    </xf>
    <xf numFmtId="165" fontId="22" fillId="0" borderId="8" xfId="0" applyNumberFormat="1" applyFont="1" applyFill="1" applyBorder="1" applyAlignment="1">
      <alignment vertical="top" wrapText="1"/>
    </xf>
    <xf numFmtId="165" fontId="23" fillId="0" borderId="6" xfId="0" applyNumberFormat="1" applyFont="1" applyFill="1" applyBorder="1" applyAlignment="1">
      <alignment vertical="top" wrapText="1"/>
    </xf>
    <xf numFmtId="165" fontId="23" fillId="0" borderId="1" xfId="0" applyNumberFormat="1" applyFont="1" applyFill="1" applyBorder="1" applyAlignment="1">
      <alignment vertical="top" wrapText="1"/>
    </xf>
    <xf numFmtId="165" fontId="22" fillId="0" borderId="5" xfId="0" applyNumberFormat="1" applyFont="1" applyFill="1" applyBorder="1" applyAlignment="1">
      <alignment horizontal="left" vertical="top" wrapText="1"/>
    </xf>
    <xf numFmtId="165" fontId="23" fillId="0" borderId="5" xfId="0"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165" fontId="23" fillId="0" borderId="1" xfId="0" applyNumberFormat="1" applyFont="1" applyFill="1" applyBorder="1" applyAlignment="1">
      <alignment horizontal="left" vertical="top" wrapText="1"/>
    </xf>
    <xf numFmtId="165" fontId="22" fillId="0" borderId="1" xfId="0" applyNumberFormat="1" applyFont="1" applyFill="1" applyBorder="1" applyAlignment="1">
      <alignment horizontal="left" vertical="top"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3" fillId="0" borderId="8" xfId="0" applyFont="1" applyFill="1" applyBorder="1" applyAlignment="1">
      <alignment vertical="top" wrapText="1"/>
    </xf>
    <xf numFmtId="0" fontId="7" fillId="0" borderId="6" xfId="0" applyFont="1" applyFill="1" applyBorder="1" applyAlignment="1">
      <alignment vertical="top" wrapText="1"/>
    </xf>
    <xf numFmtId="165" fontId="3" fillId="0" borderId="1" xfId="0" applyNumberFormat="1" applyFont="1" applyFill="1" applyBorder="1" applyAlignment="1">
      <alignment horizontal="center" vertical="center" wrapText="1"/>
    </xf>
    <xf numFmtId="0" fontId="3" fillId="0" borderId="0" xfId="0" applyFont="1" applyFill="1" applyAlignment="1">
      <alignment horizontal="right" wrapText="1"/>
    </xf>
    <xf numFmtId="165" fontId="22" fillId="0" borderId="8" xfId="0" applyNumberFormat="1" applyFont="1" applyFill="1" applyBorder="1" applyAlignment="1">
      <alignment horizontal="left" vertical="top" wrapText="1"/>
    </xf>
    <xf numFmtId="165" fontId="3" fillId="0" borderId="1" xfId="0" applyNumberFormat="1" applyFont="1" applyFill="1" applyBorder="1" applyAlignment="1">
      <alignment vertical="center"/>
    </xf>
    <xf numFmtId="165" fontId="3" fillId="0" borderId="0" xfId="0" applyNumberFormat="1" applyFont="1" applyFill="1" applyBorder="1" applyAlignment="1">
      <alignment vertical="center"/>
    </xf>
    <xf numFmtId="0" fontId="3" fillId="0" borderId="0" xfId="0" applyNumberFormat="1" applyFont="1" applyFill="1" applyAlignment="1">
      <alignment wrapText="1"/>
    </xf>
    <xf numFmtId="0" fontId="3" fillId="0" borderId="0" xfId="0" applyNumberFormat="1" applyFont="1" applyFill="1"/>
    <xf numFmtId="0" fontId="11" fillId="0" borderId="0" xfId="0" applyFont="1" applyFill="1" applyAlignment="1">
      <alignment horizontal="left"/>
    </xf>
    <xf numFmtId="0" fontId="14" fillId="0" borderId="0" xfId="0" applyFont="1" applyFill="1" applyAlignment="1"/>
    <xf numFmtId="0" fontId="5" fillId="0" borderId="0" xfId="0" applyFont="1" applyFill="1" applyAlignment="1">
      <alignment horizontal="center" vertical="center" wrapText="1"/>
    </xf>
    <xf numFmtId="0" fontId="1" fillId="0" borderId="0" xfId="0" applyFont="1" applyFill="1" applyAlignment="1">
      <alignment horizontal="left" vertical="top"/>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3" xfId="0" applyFill="1" applyBorder="1"/>
    <xf numFmtId="0" fontId="0" fillId="0" borderId="4" xfId="0" applyFill="1" applyBorder="1"/>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2"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15" fillId="0" borderId="0" xfId="0" applyFont="1" applyFill="1" applyAlignment="1"/>
    <xf numFmtId="165" fontId="7" fillId="0" borderId="2" xfId="0" applyNumberFormat="1" applyFont="1" applyFill="1" applyBorder="1" applyAlignment="1">
      <alignment horizontal="left" vertical="center" wrapText="1"/>
    </xf>
    <xf numFmtId="165" fontId="7" fillId="0" borderId="4"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top" wrapText="1"/>
    </xf>
    <xf numFmtId="164" fontId="7" fillId="0" borderId="6" xfId="0" applyNumberFormat="1" applyFont="1" applyFill="1" applyBorder="1" applyAlignment="1">
      <alignment horizontal="center" vertical="top"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colors>
    <mruColors>
      <color rgb="FF66FFFF"/>
      <color rgb="FF00FF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238"/>
  <sheetViews>
    <sheetView tabSelected="1" zoomScaleSheetLayoutView="80" workbookViewId="0">
      <selection activeCell="C9" sqref="C9"/>
    </sheetView>
  </sheetViews>
  <sheetFormatPr defaultRowHeight="15.75"/>
  <cols>
    <col min="1" max="1" width="42.7109375" style="42" customWidth="1"/>
    <col min="2" max="2" width="18.5703125" style="31" customWidth="1"/>
    <col min="3" max="3" width="21.5703125" style="31" customWidth="1"/>
    <col min="4" max="4" width="18" style="59" hidden="1" customWidth="1"/>
    <col min="5" max="5" width="17.28515625" style="31" customWidth="1"/>
    <col min="6" max="6" width="17.28515625" style="59" hidden="1" customWidth="1"/>
    <col min="7" max="7" width="17.28515625" style="31" customWidth="1"/>
    <col min="8" max="8" width="17.28515625" style="50" hidden="1" customWidth="1"/>
    <col min="9" max="9" width="68.28515625" style="40" customWidth="1"/>
    <col min="10" max="10" width="44" style="40" customWidth="1"/>
    <col min="11" max="11" width="9.85546875" style="170" hidden="1" customWidth="1"/>
    <col min="12" max="12" width="9.85546875" style="174" hidden="1" customWidth="1"/>
    <col min="13" max="16384" width="9.140625" style="1"/>
  </cols>
  <sheetData>
    <row r="1" spans="1:12" s="3" customFormat="1" ht="25.5">
      <c r="A1" s="247" t="s">
        <v>126</v>
      </c>
      <c r="B1" s="247"/>
      <c r="C1" s="247"/>
      <c r="D1" s="247"/>
      <c r="E1" s="247"/>
      <c r="F1" s="247"/>
      <c r="G1" s="247"/>
      <c r="H1" s="247"/>
      <c r="I1" s="247"/>
      <c r="J1" s="247"/>
      <c r="K1" s="168"/>
      <c r="L1" s="173"/>
    </row>
    <row r="2" spans="1:12" s="3" customFormat="1" ht="25.5">
      <c r="A2" s="247" t="s">
        <v>125</v>
      </c>
      <c r="B2" s="247"/>
      <c r="C2" s="247"/>
      <c r="D2" s="247"/>
      <c r="E2" s="247"/>
      <c r="F2" s="247"/>
      <c r="G2" s="247"/>
      <c r="H2" s="247"/>
      <c r="I2" s="247"/>
      <c r="J2" s="247"/>
      <c r="K2" s="168"/>
      <c r="L2" s="173"/>
    </row>
    <row r="3" spans="1:12" s="3" customFormat="1" ht="25.5">
      <c r="A3" s="247" t="s">
        <v>270</v>
      </c>
      <c r="B3" s="247"/>
      <c r="C3" s="247"/>
      <c r="D3" s="247"/>
      <c r="E3" s="247"/>
      <c r="F3" s="247"/>
      <c r="G3" s="247"/>
      <c r="H3" s="247"/>
      <c r="I3" s="247"/>
      <c r="J3" s="247"/>
      <c r="K3" s="168"/>
      <c r="L3" s="173"/>
    </row>
    <row r="4" spans="1:12" s="3" customFormat="1" ht="20.25" customHeight="1">
      <c r="A4" s="4"/>
      <c r="B4" s="27"/>
      <c r="C4" s="15"/>
      <c r="D4" s="57"/>
      <c r="E4" s="15"/>
      <c r="F4" s="57"/>
      <c r="G4" s="15"/>
      <c r="H4" s="48"/>
      <c r="I4" s="16"/>
      <c r="J4" s="5" t="s">
        <v>55</v>
      </c>
      <c r="K4" s="169"/>
      <c r="L4" s="173"/>
    </row>
    <row r="5" spans="1:12" ht="63">
      <c r="A5" s="37" t="s">
        <v>0</v>
      </c>
      <c r="B5" s="28" t="s">
        <v>1</v>
      </c>
      <c r="C5" s="28" t="s">
        <v>2</v>
      </c>
      <c r="D5" s="58" t="s">
        <v>191</v>
      </c>
      <c r="E5" s="28" t="s">
        <v>8</v>
      </c>
      <c r="F5" s="58" t="s">
        <v>192</v>
      </c>
      <c r="G5" s="28" t="s">
        <v>3</v>
      </c>
      <c r="H5" s="54" t="s">
        <v>193</v>
      </c>
      <c r="I5" s="37" t="s">
        <v>54</v>
      </c>
      <c r="J5" s="37" t="s">
        <v>4</v>
      </c>
    </row>
    <row r="6" spans="1:12" ht="27" customHeight="1">
      <c r="A6" s="38" t="s">
        <v>7</v>
      </c>
      <c r="B6" s="216">
        <f>B11+B26+B31+B52+B57+B87+B92+B118+B123+B148+B153+B173+B198+B203+B223+B113+B168</f>
        <v>1645851.26547</v>
      </c>
      <c r="C6" s="216">
        <f t="shared" ref="C6:G6" si="0">C11+C26+C31+C52+C57+C87+C92+C118+C123+C148+C153+C173+C198+C203+C223+C113+C168</f>
        <v>1531450.07617</v>
      </c>
      <c r="D6" s="217" t="e">
        <f t="shared" si="0"/>
        <v>#DIV/0!</v>
      </c>
      <c r="E6" s="216">
        <f t="shared" si="0"/>
        <v>1531401.9446599996</v>
      </c>
      <c r="F6" s="217" t="e">
        <f t="shared" si="0"/>
        <v>#DIV/0!</v>
      </c>
      <c r="G6" s="216">
        <f t="shared" si="0"/>
        <v>1516824.3556799998</v>
      </c>
      <c r="H6" s="46">
        <f t="shared" ref="H6:H8" si="1">G6*100/B6</f>
        <v>92.160475706584918</v>
      </c>
      <c r="I6" s="11"/>
      <c r="J6" s="11"/>
    </row>
    <row r="7" spans="1:12" ht="36" customHeight="1">
      <c r="A7" s="39" t="s">
        <v>127</v>
      </c>
      <c r="B7" s="216">
        <f>B12+B27+B32+B53+B58+B88+B93+B119+B124+B149+B154+B174+B199+B204+B224+B114+B169</f>
        <v>360074.51470999996</v>
      </c>
      <c r="C7" s="216">
        <f>C12+C27+C32+C53+C58+C88+C93+C119+C124+C149+C154+C174+C199+C204+C224+C114+C169</f>
        <v>291571.13423999998</v>
      </c>
      <c r="D7" s="217">
        <f t="shared" ref="D7:G7" si="2">D12+D27+D32+D53+D58+D88+D93+D119+D124+D149+D154+D174+D199+D204+D224+D114+D169</f>
        <v>80.756979492605907</v>
      </c>
      <c r="E7" s="216">
        <f t="shared" si="2"/>
        <v>291571.13423999998</v>
      </c>
      <c r="F7" s="217">
        <f t="shared" si="2"/>
        <v>80.756979492605907</v>
      </c>
      <c r="G7" s="216">
        <f t="shared" si="2"/>
        <v>291571.09999999998</v>
      </c>
      <c r="H7" s="46">
        <f t="shared" si="1"/>
        <v>80.975211543318508</v>
      </c>
      <c r="I7" s="11"/>
      <c r="J7" s="11"/>
    </row>
    <row r="8" spans="1:12" ht="42.75">
      <c r="A8" s="39" t="s">
        <v>189</v>
      </c>
      <c r="B8" s="216">
        <f>B13+B28+B33+B54+B59+B89+B94+B120+B125+B150+B155+B175+B200+B205+B225+B115+B170</f>
        <v>1084178.90331</v>
      </c>
      <c r="C8" s="216">
        <f t="shared" ref="C8:G8" si="3">C13+C28+C33+C54+C59+C89+C94+C120+C125+C150+C155+C175+C200+C205+C225+C115+C170</f>
        <v>995529.26907999988</v>
      </c>
      <c r="D8" s="217" t="e">
        <f t="shared" si="3"/>
        <v>#DIV/0!</v>
      </c>
      <c r="E8" s="216">
        <f t="shared" si="3"/>
        <v>995527.8382</v>
      </c>
      <c r="F8" s="217" t="e">
        <f t="shared" si="3"/>
        <v>#DIV/0!</v>
      </c>
      <c r="G8" s="216">
        <f t="shared" si="3"/>
        <v>996049.50000000012</v>
      </c>
      <c r="H8" s="46">
        <f t="shared" si="1"/>
        <v>91.871322800974951</v>
      </c>
      <c r="I8" s="11"/>
      <c r="J8" s="11"/>
    </row>
    <row r="9" spans="1:12" ht="60" customHeight="1">
      <c r="A9" s="39" t="s">
        <v>128</v>
      </c>
      <c r="B9" s="216">
        <f>B14+B29+B34+B55+B60+B90+B95+B121+B126+B151+B156+B176+B201+B206+B226+B116+B171</f>
        <v>0</v>
      </c>
      <c r="C9" s="216">
        <f t="shared" ref="C9:G9" si="4">C14+C29+C34+C55+C60+C90+C95+C121+C126+C151+C156+C176+C201+C206+C226+C116+C171</f>
        <v>0</v>
      </c>
      <c r="D9" s="217">
        <f t="shared" si="4"/>
        <v>0</v>
      </c>
      <c r="E9" s="216">
        <f t="shared" si="4"/>
        <v>0</v>
      </c>
      <c r="F9" s="217">
        <f t="shared" si="4"/>
        <v>0</v>
      </c>
      <c r="G9" s="216">
        <f t="shared" si="4"/>
        <v>0</v>
      </c>
      <c r="H9" s="46"/>
      <c r="I9" s="11"/>
      <c r="J9" s="11"/>
    </row>
    <row r="10" spans="1:12" ht="30.75" customHeight="1">
      <c r="A10" s="249" t="s">
        <v>221</v>
      </c>
      <c r="B10" s="250"/>
      <c r="C10" s="250"/>
      <c r="D10" s="250"/>
      <c r="E10" s="250"/>
      <c r="F10" s="250"/>
      <c r="G10" s="250"/>
      <c r="H10" s="250"/>
      <c r="I10" s="250"/>
      <c r="J10" s="251"/>
    </row>
    <row r="11" spans="1:12">
      <c r="A11" s="13" t="s">
        <v>7</v>
      </c>
      <c r="B11" s="30">
        <f t="shared" ref="B11:G14" si="5">B16+B21</f>
        <v>13669.584869999999</v>
      </c>
      <c r="C11" s="30">
        <f t="shared" si="5"/>
        <v>13474.868330000001</v>
      </c>
      <c r="D11" s="46">
        <f>C11*100/B11</f>
        <v>98.575548988123757</v>
      </c>
      <c r="E11" s="30">
        <f t="shared" si="5"/>
        <v>13474.868330000001</v>
      </c>
      <c r="F11" s="46">
        <f>E11*100/B11</f>
        <v>98.575548988123757</v>
      </c>
      <c r="G11" s="30">
        <f t="shared" si="5"/>
        <v>13325.3</v>
      </c>
      <c r="H11" s="46">
        <f t="shared" ref="H11" si="6">G11*100/B11</f>
        <v>97.481380208146746</v>
      </c>
      <c r="I11" s="11"/>
      <c r="J11" s="11"/>
      <c r="K11" s="170">
        <f>E11*100/B11</f>
        <v>98.575548988123757</v>
      </c>
      <c r="L11" s="170">
        <f>G11*100/B11</f>
        <v>97.481380208146746</v>
      </c>
    </row>
    <row r="12" spans="1:12" ht="31.5">
      <c r="A12" s="13" t="s">
        <v>9</v>
      </c>
      <c r="B12" s="30">
        <f t="shared" si="5"/>
        <v>0</v>
      </c>
      <c r="C12" s="30">
        <f t="shared" si="5"/>
        <v>0</v>
      </c>
      <c r="D12" s="46"/>
      <c r="E12" s="30">
        <f t="shared" si="5"/>
        <v>0</v>
      </c>
      <c r="F12" s="46"/>
      <c r="G12" s="30">
        <f t="shared" si="5"/>
        <v>0</v>
      </c>
      <c r="H12" s="46"/>
      <c r="I12" s="11"/>
      <c r="J12" s="11"/>
      <c r="L12" s="170"/>
    </row>
    <row r="13" spans="1:12">
      <c r="A13" s="13" t="s">
        <v>5</v>
      </c>
      <c r="B13" s="30">
        <f t="shared" si="5"/>
        <v>4432.6248699999996</v>
      </c>
      <c r="C13" s="30">
        <f t="shared" si="5"/>
        <v>4431.6785399999999</v>
      </c>
      <c r="D13" s="46">
        <f>C13*100/B13</f>
        <v>99.978650798843717</v>
      </c>
      <c r="E13" s="30">
        <f t="shared" si="5"/>
        <v>4431.6785399999999</v>
      </c>
      <c r="F13" s="46">
        <f>E13*100/B13</f>
        <v>99.978650798843717</v>
      </c>
      <c r="G13" s="30">
        <f t="shared" si="5"/>
        <v>4421.8</v>
      </c>
      <c r="H13" s="46">
        <f t="shared" ref="H13" si="7">G13*100/B13</f>
        <v>99.755790974479652</v>
      </c>
      <c r="I13" s="11"/>
      <c r="J13" s="11"/>
      <c r="K13" s="170">
        <f t="shared" ref="K13:K75" si="8">E13*100/B13</f>
        <v>99.978650798843717</v>
      </c>
      <c r="L13" s="170">
        <f t="shared" ref="L13:L75" si="9">G13*100/B13</f>
        <v>99.755790974479652</v>
      </c>
    </row>
    <row r="14" spans="1:12" ht="31.5">
      <c r="A14" s="13" t="s">
        <v>6</v>
      </c>
      <c r="B14" s="30">
        <f t="shared" si="5"/>
        <v>0</v>
      </c>
      <c r="C14" s="30">
        <f t="shared" si="5"/>
        <v>0</v>
      </c>
      <c r="D14" s="46"/>
      <c r="E14" s="30">
        <f t="shared" si="5"/>
        <v>0</v>
      </c>
      <c r="F14" s="46"/>
      <c r="G14" s="30">
        <f t="shared" si="5"/>
        <v>0</v>
      </c>
      <c r="H14" s="46"/>
      <c r="I14" s="11"/>
      <c r="J14" s="11"/>
      <c r="L14" s="170"/>
    </row>
    <row r="15" spans="1:12" s="2" customFormat="1" ht="21" customHeight="1">
      <c r="A15" s="252" t="s">
        <v>10</v>
      </c>
      <c r="B15" s="253"/>
      <c r="C15" s="253"/>
      <c r="D15" s="253"/>
      <c r="E15" s="253"/>
      <c r="F15" s="253"/>
      <c r="G15" s="253"/>
      <c r="H15" s="253"/>
      <c r="I15" s="254"/>
      <c r="J15" s="12"/>
      <c r="K15" s="170"/>
      <c r="L15" s="170"/>
    </row>
    <row r="16" spans="1:12" ht="40.5" customHeight="1">
      <c r="A16" s="13" t="s">
        <v>7</v>
      </c>
      <c r="B16" s="30">
        <v>9231.8462099999997</v>
      </c>
      <c r="C16" s="30">
        <v>9037.1296700000003</v>
      </c>
      <c r="D16" s="46"/>
      <c r="E16" s="30">
        <v>9037.1296700000003</v>
      </c>
      <c r="F16" s="56"/>
      <c r="G16" s="30">
        <v>8887.6</v>
      </c>
      <c r="H16" s="46">
        <f>G16*100/B16</f>
        <v>96.271101119220233</v>
      </c>
      <c r="I16" s="11" t="s">
        <v>129</v>
      </c>
      <c r="J16" s="11"/>
      <c r="K16" s="170">
        <f t="shared" si="8"/>
        <v>97.890816900859107</v>
      </c>
      <c r="L16" s="170">
        <f t="shared" si="9"/>
        <v>96.271101119220233</v>
      </c>
    </row>
    <row r="17" spans="1:12" ht="31.5" hidden="1">
      <c r="A17" s="13" t="s">
        <v>9</v>
      </c>
      <c r="B17" s="30"/>
      <c r="C17" s="30"/>
      <c r="D17" s="46"/>
      <c r="E17" s="30"/>
      <c r="F17" s="56"/>
      <c r="G17" s="30"/>
      <c r="H17" s="46" t="e">
        <f t="shared" ref="H17:H18" si="10">G17*100/B17</f>
        <v>#DIV/0!</v>
      </c>
      <c r="I17" s="11"/>
      <c r="J17" s="11"/>
      <c r="K17" s="170" t="e">
        <f t="shared" si="8"/>
        <v>#DIV/0!</v>
      </c>
      <c r="L17" s="170" t="e">
        <f t="shared" si="9"/>
        <v>#DIV/0!</v>
      </c>
    </row>
    <row r="18" spans="1:12" ht="40.5" customHeight="1">
      <c r="A18" s="13" t="s">
        <v>5</v>
      </c>
      <c r="B18" s="30">
        <v>855</v>
      </c>
      <c r="C18" s="30">
        <v>854.05367000000001</v>
      </c>
      <c r="D18" s="46"/>
      <c r="E18" s="30">
        <v>854.05367000000001</v>
      </c>
      <c r="F18" s="56"/>
      <c r="G18" s="30">
        <v>844.2</v>
      </c>
      <c r="H18" s="46">
        <f t="shared" si="10"/>
        <v>98.736842105263165</v>
      </c>
      <c r="I18" s="11" t="s">
        <v>119</v>
      </c>
      <c r="J18" s="11"/>
      <c r="K18" s="170">
        <f t="shared" si="8"/>
        <v>99.889318128654963</v>
      </c>
      <c r="L18" s="170">
        <f t="shared" si="9"/>
        <v>98.736842105263165</v>
      </c>
    </row>
    <row r="19" spans="1:12" ht="24" hidden="1" customHeight="1">
      <c r="A19" s="13" t="s">
        <v>6</v>
      </c>
      <c r="B19" s="30"/>
      <c r="C19" s="30"/>
      <c r="D19" s="56"/>
      <c r="E19" s="30"/>
      <c r="F19" s="56"/>
      <c r="G19" s="30"/>
      <c r="H19" s="46"/>
      <c r="I19" s="11"/>
      <c r="J19" s="11"/>
      <c r="K19" s="170" t="e">
        <f t="shared" si="8"/>
        <v>#DIV/0!</v>
      </c>
      <c r="L19" s="170" t="e">
        <f t="shared" si="9"/>
        <v>#DIV/0!</v>
      </c>
    </row>
    <row r="20" spans="1:12" s="2" customFormat="1">
      <c r="A20" s="252" t="s">
        <v>227</v>
      </c>
      <c r="B20" s="253"/>
      <c r="C20" s="253"/>
      <c r="D20" s="253"/>
      <c r="E20" s="253"/>
      <c r="F20" s="253"/>
      <c r="G20" s="253"/>
      <c r="H20" s="253"/>
      <c r="I20" s="254"/>
      <c r="J20" s="12"/>
      <c r="K20" s="170"/>
      <c r="L20" s="170"/>
    </row>
    <row r="21" spans="1:12" ht="38.25" customHeight="1">
      <c r="A21" s="13" t="s">
        <v>7</v>
      </c>
      <c r="B21" s="30">
        <v>4437.73866</v>
      </c>
      <c r="C21" s="30">
        <v>4437.73866</v>
      </c>
      <c r="D21" s="46"/>
      <c r="E21" s="30">
        <v>4437.73866</v>
      </c>
      <c r="F21" s="56"/>
      <c r="G21" s="30">
        <v>4437.7</v>
      </c>
      <c r="H21" s="46">
        <f t="shared" ref="H21" si="11">G21*100/B21</f>
        <v>99.999128835585822</v>
      </c>
      <c r="I21" s="266" t="s">
        <v>287</v>
      </c>
      <c r="J21" s="266"/>
      <c r="K21" s="170">
        <f t="shared" si="8"/>
        <v>100</v>
      </c>
      <c r="L21" s="170">
        <f t="shared" si="9"/>
        <v>99.999128835585822</v>
      </c>
    </row>
    <row r="22" spans="1:12" ht="31.5" hidden="1" customHeight="1">
      <c r="A22" s="13" t="s">
        <v>9</v>
      </c>
      <c r="B22" s="30"/>
      <c r="C22" s="30"/>
      <c r="D22" s="46"/>
      <c r="E22" s="30"/>
      <c r="F22" s="56"/>
      <c r="G22" s="30"/>
      <c r="H22" s="46"/>
      <c r="I22" s="267"/>
      <c r="J22" s="267"/>
      <c r="K22" s="170" t="e">
        <f t="shared" si="8"/>
        <v>#DIV/0!</v>
      </c>
      <c r="L22" s="170" t="e">
        <f t="shared" si="9"/>
        <v>#DIV/0!</v>
      </c>
    </row>
    <row r="23" spans="1:12" ht="27" customHeight="1">
      <c r="A23" s="13" t="s">
        <v>5</v>
      </c>
      <c r="B23" s="30">
        <f>4437.73866-860.11379</f>
        <v>3577.6248700000001</v>
      </c>
      <c r="C23" s="30">
        <f>4437.73866-860.11379</f>
        <v>3577.6248700000001</v>
      </c>
      <c r="D23" s="46"/>
      <c r="E23" s="30">
        <f>964.67458+95.55529+1917.395+600</f>
        <v>3577.6248699999996</v>
      </c>
      <c r="F23" s="56"/>
      <c r="G23" s="30">
        <v>3577.6</v>
      </c>
      <c r="H23" s="46">
        <f t="shared" ref="H23" si="12">G23*100/B23</f>
        <v>99.999304846066764</v>
      </c>
      <c r="I23" s="268"/>
      <c r="J23" s="267"/>
      <c r="K23" s="170">
        <f t="shared" si="8"/>
        <v>99.999999999999986</v>
      </c>
      <c r="L23" s="170">
        <f t="shared" si="9"/>
        <v>99.999304846066764</v>
      </c>
    </row>
    <row r="24" spans="1:12" ht="31.5" hidden="1" customHeight="1">
      <c r="A24" s="13" t="s">
        <v>6</v>
      </c>
      <c r="B24" s="30">
        <v>0</v>
      </c>
      <c r="C24" s="30">
        <v>0</v>
      </c>
      <c r="D24" s="56"/>
      <c r="E24" s="30">
        <v>0</v>
      </c>
      <c r="F24" s="56"/>
      <c r="G24" s="30">
        <v>0</v>
      </c>
      <c r="H24" s="46"/>
      <c r="I24" s="11"/>
      <c r="J24" s="268"/>
      <c r="K24" s="170" t="e">
        <f t="shared" si="8"/>
        <v>#DIV/0!</v>
      </c>
      <c r="L24" s="170" t="e">
        <f t="shared" si="9"/>
        <v>#DIV/0!</v>
      </c>
    </row>
    <row r="25" spans="1:12" ht="31.5" customHeight="1">
      <c r="A25" s="249" t="s">
        <v>215</v>
      </c>
      <c r="B25" s="250"/>
      <c r="C25" s="250"/>
      <c r="D25" s="250"/>
      <c r="E25" s="250"/>
      <c r="F25" s="250"/>
      <c r="G25" s="250"/>
      <c r="H25" s="250"/>
      <c r="I25" s="250"/>
      <c r="J25" s="251"/>
      <c r="L25" s="170"/>
    </row>
    <row r="26" spans="1:12" ht="81.75" customHeight="1">
      <c r="A26" s="13" t="s">
        <v>7</v>
      </c>
      <c r="B26" s="30">
        <v>0</v>
      </c>
      <c r="C26" s="30">
        <v>0</v>
      </c>
      <c r="D26" s="46" t="e">
        <f t="shared" ref="D26" si="13">C26*100/B26</f>
        <v>#DIV/0!</v>
      </c>
      <c r="E26" s="30">
        <v>0</v>
      </c>
      <c r="F26" s="56" t="e">
        <f>E26*100/B26</f>
        <v>#DIV/0!</v>
      </c>
      <c r="G26" s="30">
        <v>0</v>
      </c>
      <c r="H26" s="46" t="e">
        <f t="shared" ref="H26" si="14">G26*100/B26</f>
        <v>#DIV/0!</v>
      </c>
      <c r="I26" s="11"/>
      <c r="J26" s="11" t="s">
        <v>242</v>
      </c>
      <c r="K26" s="170" t="e">
        <f t="shared" si="8"/>
        <v>#DIV/0!</v>
      </c>
      <c r="L26" s="170" t="e">
        <f t="shared" si="9"/>
        <v>#DIV/0!</v>
      </c>
    </row>
    <row r="27" spans="1:12" ht="31.5" hidden="1">
      <c r="A27" s="13" t="s">
        <v>9</v>
      </c>
      <c r="B27" s="30"/>
      <c r="C27" s="30"/>
      <c r="D27" s="56"/>
      <c r="E27" s="30"/>
      <c r="F27" s="56"/>
      <c r="G27" s="30"/>
      <c r="H27" s="46"/>
      <c r="I27" s="11"/>
      <c r="J27" s="11"/>
      <c r="K27" s="170" t="e">
        <f t="shared" si="8"/>
        <v>#DIV/0!</v>
      </c>
      <c r="L27" s="170" t="e">
        <f t="shared" si="9"/>
        <v>#DIV/0!</v>
      </c>
    </row>
    <row r="28" spans="1:12" hidden="1">
      <c r="A28" s="13" t="s">
        <v>5</v>
      </c>
      <c r="B28" s="30"/>
      <c r="C28" s="30"/>
      <c r="D28" s="56"/>
      <c r="E28" s="30"/>
      <c r="F28" s="56"/>
      <c r="G28" s="30"/>
      <c r="H28" s="46"/>
      <c r="I28" s="11"/>
      <c r="J28" s="11"/>
      <c r="K28" s="170" t="e">
        <f t="shared" si="8"/>
        <v>#DIV/0!</v>
      </c>
      <c r="L28" s="170" t="e">
        <f t="shared" si="9"/>
        <v>#DIV/0!</v>
      </c>
    </row>
    <row r="29" spans="1:12" ht="31.5" hidden="1">
      <c r="A29" s="13" t="s">
        <v>6</v>
      </c>
      <c r="B29" s="30"/>
      <c r="C29" s="30"/>
      <c r="D29" s="56"/>
      <c r="E29" s="30"/>
      <c r="F29" s="56"/>
      <c r="G29" s="30"/>
      <c r="H29" s="46"/>
      <c r="I29" s="11"/>
      <c r="J29" s="11"/>
      <c r="K29" s="170" t="e">
        <f t="shared" si="8"/>
        <v>#DIV/0!</v>
      </c>
      <c r="L29" s="170" t="e">
        <f t="shared" si="9"/>
        <v>#DIV/0!</v>
      </c>
    </row>
    <row r="30" spans="1:12" ht="32.25" customHeight="1">
      <c r="A30" s="249" t="s">
        <v>220</v>
      </c>
      <c r="B30" s="250"/>
      <c r="C30" s="250"/>
      <c r="D30" s="250"/>
      <c r="E30" s="250"/>
      <c r="F30" s="250"/>
      <c r="G30" s="250"/>
      <c r="H30" s="250"/>
      <c r="I30" s="250"/>
      <c r="J30" s="251"/>
      <c r="L30" s="170"/>
    </row>
    <row r="31" spans="1:12">
      <c r="A31" s="13" t="s">
        <v>7</v>
      </c>
      <c r="B31" s="30">
        <f>B36+B42+B47</f>
        <v>1273440.81754</v>
      </c>
      <c r="C31" s="30">
        <f>C36+C42+C47</f>
        <v>1177220.1119000001</v>
      </c>
      <c r="D31" s="56">
        <f t="shared" ref="D31:D33" si="15">C31*100/B31</f>
        <v>92.444037892088573</v>
      </c>
      <c r="E31" s="30">
        <f>E36+E42+E47</f>
        <v>1177236.5809200001</v>
      </c>
      <c r="F31" s="56">
        <f>E31*100/B31</f>
        <v>92.44533116145557</v>
      </c>
      <c r="G31" s="30">
        <f>G36+G42+G47</f>
        <v>1167964.6000000001</v>
      </c>
      <c r="H31" s="46">
        <f t="shared" ref="H31:H33" si="16">G31*100/B31</f>
        <v>91.717226581149177</v>
      </c>
      <c r="I31" s="11"/>
      <c r="J31" s="11"/>
      <c r="K31" s="170">
        <f t="shared" si="8"/>
        <v>92.44533116145557</v>
      </c>
      <c r="L31" s="170">
        <f t="shared" si="9"/>
        <v>91.717226581149177</v>
      </c>
    </row>
    <row r="32" spans="1:12" ht="31.5">
      <c r="A32" s="13" t="s">
        <v>9</v>
      </c>
      <c r="B32" s="30">
        <f t="shared" ref="B32:C34" si="17">B38+B43+B48</f>
        <v>345033.51510999998</v>
      </c>
      <c r="C32" s="30">
        <f t="shared" si="17"/>
        <v>278638.64503999997</v>
      </c>
      <c r="D32" s="56">
        <f t="shared" si="15"/>
        <v>80.756979492605907</v>
      </c>
      <c r="E32" s="30">
        <f>E38+E43+E48</f>
        <v>278638.64503999997</v>
      </c>
      <c r="F32" s="56">
        <f>E32*100/B32</f>
        <v>80.756979492605907</v>
      </c>
      <c r="G32" s="30">
        <f>G38+G43+G48</f>
        <v>278638.59999999998</v>
      </c>
      <c r="H32" s="46">
        <f t="shared" si="16"/>
        <v>80.756966438801555</v>
      </c>
      <c r="I32" s="11"/>
      <c r="J32" s="11"/>
      <c r="K32" s="170">
        <f t="shared" si="8"/>
        <v>80.756979492605907</v>
      </c>
      <c r="L32" s="170">
        <f t="shared" si="9"/>
        <v>80.756966438801555</v>
      </c>
    </row>
    <row r="33" spans="1:12" ht="18.75" customHeight="1">
      <c r="A33" s="13" t="s">
        <v>5</v>
      </c>
      <c r="B33" s="30">
        <f t="shared" si="17"/>
        <v>981848.06165000005</v>
      </c>
      <c r="C33" s="30">
        <f t="shared" si="17"/>
        <v>899973.45895999996</v>
      </c>
      <c r="D33" s="56">
        <f t="shared" si="15"/>
        <v>91.661173873235597</v>
      </c>
      <c r="E33" s="30">
        <f>E39+E44+E49</f>
        <v>899973.45895999996</v>
      </c>
      <c r="F33" s="56">
        <f>E33*100/B33</f>
        <v>91.661173873235597</v>
      </c>
      <c r="G33" s="30">
        <f>G39+G44+G49</f>
        <v>900713.2</v>
      </c>
      <c r="H33" s="46">
        <f t="shared" si="16"/>
        <v>91.736515575164191</v>
      </c>
      <c r="I33" s="11"/>
      <c r="J33" s="11"/>
      <c r="K33" s="170">
        <f t="shared" si="8"/>
        <v>91.661173873235597</v>
      </c>
      <c r="L33" s="170">
        <f t="shared" si="9"/>
        <v>91.736515575164191</v>
      </c>
    </row>
    <row r="34" spans="1:12" ht="31.5">
      <c r="A34" s="13" t="s">
        <v>6</v>
      </c>
      <c r="B34" s="30">
        <f t="shared" si="17"/>
        <v>0</v>
      </c>
      <c r="C34" s="30">
        <f t="shared" si="17"/>
        <v>0</v>
      </c>
      <c r="D34" s="56"/>
      <c r="E34" s="30">
        <f>E40+E45+E50</f>
        <v>0</v>
      </c>
      <c r="F34" s="56"/>
      <c r="G34" s="30">
        <f>G40+G45+G50</f>
        <v>0</v>
      </c>
      <c r="H34" s="46"/>
      <c r="I34" s="11"/>
      <c r="J34" s="11"/>
      <c r="L34" s="170"/>
    </row>
    <row r="35" spans="1:12" s="26" customFormat="1" ht="21.75" customHeight="1">
      <c r="A35" s="258" t="s">
        <v>14</v>
      </c>
      <c r="B35" s="264"/>
      <c r="C35" s="264"/>
      <c r="D35" s="264"/>
      <c r="E35" s="264"/>
      <c r="F35" s="264"/>
      <c r="G35" s="264"/>
      <c r="H35" s="264"/>
      <c r="I35" s="264"/>
      <c r="J35" s="265"/>
      <c r="K35" s="170"/>
      <c r="L35" s="170"/>
    </row>
    <row r="36" spans="1:12" ht="189">
      <c r="A36" s="63" t="s">
        <v>7</v>
      </c>
      <c r="B36" s="219">
        <v>1209322.57754</v>
      </c>
      <c r="C36" s="219">
        <v>1113878.65564</v>
      </c>
      <c r="D36" s="220"/>
      <c r="E36" s="219">
        <v>1113896.1319800001</v>
      </c>
      <c r="F36" s="56"/>
      <c r="G36" s="219">
        <v>1107271.6000000001</v>
      </c>
      <c r="H36" s="46">
        <f t="shared" ref="H36:H39" si="18">G36*100/B36</f>
        <v>91.561310486107715</v>
      </c>
      <c r="I36" s="234" t="s">
        <v>236</v>
      </c>
      <c r="J36" s="234"/>
      <c r="K36" s="170">
        <f t="shared" si="8"/>
        <v>92.109099149201697</v>
      </c>
      <c r="L36" s="170">
        <f t="shared" si="9"/>
        <v>91.561310486107715</v>
      </c>
    </row>
    <row r="37" spans="1:12" ht="289.5" customHeight="1">
      <c r="A37" s="64"/>
      <c r="B37" s="221"/>
      <c r="C37" s="221"/>
      <c r="D37" s="222"/>
      <c r="E37" s="221"/>
      <c r="F37" s="56"/>
      <c r="G37" s="221"/>
      <c r="H37" s="46"/>
      <c r="I37" s="235" t="s">
        <v>237</v>
      </c>
      <c r="J37" s="235" t="s">
        <v>234</v>
      </c>
      <c r="L37" s="170"/>
    </row>
    <row r="38" spans="1:12" ht="68.25" customHeight="1">
      <c r="A38" s="13" t="s">
        <v>9</v>
      </c>
      <c r="B38" s="30">
        <v>345033.51510999998</v>
      </c>
      <c r="C38" s="30">
        <v>278638.64503999997</v>
      </c>
      <c r="D38" s="46"/>
      <c r="E38" s="30">
        <v>278638.64503999997</v>
      </c>
      <c r="F38" s="56"/>
      <c r="G38" s="30">
        <v>278638.59999999998</v>
      </c>
      <c r="H38" s="46">
        <f t="shared" si="18"/>
        <v>80.756966438801555</v>
      </c>
      <c r="I38" s="11" t="s">
        <v>238</v>
      </c>
      <c r="J38" s="11" t="s">
        <v>200</v>
      </c>
      <c r="K38" s="170">
        <f t="shared" si="8"/>
        <v>80.756979492605907</v>
      </c>
      <c r="L38" s="170">
        <f t="shared" si="9"/>
        <v>80.756966438801555</v>
      </c>
    </row>
    <row r="39" spans="1:12" ht="270" customHeight="1">
      <c r="A39" s="13" t="s">
        <v>5</v>
      </c>
      <c r="B39" s="30">
        <f>327223.2695+654624.79215</f>
        <v>981848.06165000005</v>
      </c>
      <c r="C39" s="30">
        <f>258895.91481+641077.54415</f>
        <v>899973.45895999996</v>
      </c>
      <c r="D39" s="46"/>
      <c r="E39" s="30">
        <f>258895.91481+641077.54415</f>
        <v>899973.45895999996</v>
      </c>
      <c r="F39" s="56">
        <f>E39*100/B39</f>
        <v>91.661173873235597</v>
      </c>
      <c r="G39" s="30">
        <v>900713.2</v>
      </c>
      <c r="H39" s="46">
        <f t="shared" si="18"/>
        <v>91.736515575164191</v>
      </c>
      <c r="I39" s="11" t="s">
        <v>239</v>
      </c>
      <c r="J39" s="11" t="s">
        <v>234</v>
      </c>
      <c r="K39" s="170">
        <f>E39*100/B39</f>
        <v>91.661173873235597</v>
      </c>
      <c r="L39" s="170">
        <f t="shared" si="9"/>
        <v>91.736515575164191</v>
      </c>
    </row>
    <row r="40" spans="1:12" ht="36" hidden="1" customHeight="1">
      <c r="A40" s="13" t="s">
        <v>6</v>
      </c>
      <c r="B40" s="30"/>
      <c r="C40" s="30"/>
      <c r="D40" s="56"/>
      <c r="E40" s="30"/>
      <c r="F40" s="56"/>
      <c r="G40" s="30"/>
      <c r="H40" s="46"/>
      <c r="I40" s="11"/>
      <c r="J40" s="11"/>
      <c r="K40" s="170" t="e">
        <f t="shared" si="8"/>
        <v>#DIV/0!</v>
      </c>
      <c r="L40" s="170" t="e">
        <f t="shared" si="9"/>
        <v>#DIV/0!</v>
      </c>
    </row>
    <row r="41" spans="1:12" s="2" customFormat="1" ht="15.75" customHeight="1">
      <c r="A41" s="261" t="s">
        <v>15</v>
      </c>
      <c r="B41" s="262"/>
      <c r="C41" s="262"/>
      <c r="D41" s="262"/>
      <c r="E41" s="262"/>
      <c r="F41" s="262"/>
      <c r="G41" s="262"/>
      <c r="H41" s="262"/>
      <c r="I41" s="262"/>
      <c r="J41" s="263"/>
      <c r="K41" s="170"/>
      <c r="L41" s="170"/>
    </row>
    <row r="42" spans="1:12" ht="159" customHeight="1">
      <c r="A42" s="13" t="s">
        <v>7</v>
      </c>
      <c r="B42" s="30">
        <v>63915.199999999997</v>
      </c>
      <c r="C42" s="30">
        <v>63139.645279999997</v>
      </c>
      <c r="D42" s="46"/>
      <c r="E42" s="30">
        <v>63139.274259999998</v>
      </c>
      <c r="F42" s="46">
        <f>E42*100/B42</f>
        <v>98.786007491175809</v>
      </c>
      <c r="G42" s="30">
        <v>60491.199999999997</v>
      </c>
      <c r="H42" s="46">
        <f t="shared" ref="H42" si="19">G42*100/B42</f>
        <v>94.642901844944561</v>
      </c>
      <c r="I42" s="11" t="s">
        <v>240</v>
      </c>
      <c r="J42" s="11"/>
      <c r="K42" s="170">
        <f t="shared" si="8"/>
        <v>98.786007491175809</v>
      </c>
      <c r="L42" s="170">
        <f>G42*100/B42</f>
        <v>94.642901844944561</v>
      </c>
    </row>
    <row r="43" spans="1:12" ht="31.5" hidden="1">
      <c r="A43" s="13" t="s">
        <v>9</v>
      </c>
      <c r="B43" s="30"/>
      <c r="C43" s="30"/>
      <c r="D43" s="46"/>
      <c r="E43" s="30"/>
      <c r="F43" s="46"/>
      <c r="G43" s="30"/>
      <c r="H43" s="46"/>
      <c r="I43" s="11"/>
      <c r="J43" s="11"/>
      <c r="K43" s="170" t="e">
        <f t="shared" si="8"/>
        <v>#DIV/0!</v>
      </c>
      <c r="L43" s="170" t="e">
        <f t="shared" si="9"/>
        <v>#DIV/0!</v>
      </c>
    </row>
    <row r="44" spans="1:12" hidden="1">
      <c r="A44" s="13" t="s">
        <v>5</v>
      </c>
      <c r="B44" s="30"/>
      <c r="C44" s="30"/>
      <c r="D44" s="46"/>
      <c r="E44" s="30"/>
      <c r="F44" s="46"/>
      <c r="G44" s="30"/>
      <c r="H44" s="46"/>
      <c r="I44" s="11"/>
      <c r="J44" s="11"/>
      <c r="K44" s="170" t="e">
        <f t="shared" si="8"/>
        <v>#DIV/0!</v>
      </c>
      <c r="L44" s="170" t="e">
        <f t="shared" si="9"/>
        <v>#DIV/0!</v>
      </c>
    </row>
    <row r="45" spans="1:12" ht="18.75" hidden="1" customHeight="1">
      <c r="A45" s="13" t="s">
        <v>6</v>
      </c>
      <c r="B45" s="30"/>
      <c r="C45" s="30"/>
      <c r="D45" s="46"/>
      <c r="E45" s="30"/>
      <c r="F45" s="46"/>
      <c r="G45" s="30"/>
      <c r="H45" s="46"/>
      <c r="I45" s="11"/>
      <c r="J45" s="11"/>
      <c r="K45" s="170" t="e">
        <f t="shared" si="8"/>
        <v>#DIV/0!</v>
      </c>
      <c r="L45" s="170" t="e">
        <f t="shared" si="9"/>
        <v>#DIV/0!</v>
      </c>
    </row>
    <row r="46" spans="1:12" s="2" customFormat="1" ht="15.75" customHeight="1">
      <c r="A46" s="252" t="s">
        <v>16</v>
      </c>
      <c r="B46" s="253"/>
      <c r="C46" s="253"/>
      <c r="D46" s="253"/>
      <c r="E46" s="253"/>
      <c r="F46" s="253"/>
      <c r="G46" s="253"/>
      <c r="H46" s="253"/>
      <c r="I46" s="253"/>
      <c r="J46" s="254"/>
      <c r="K46" s="170"/>
      <c r="L46" s="170"/>
    </row>
    <row r="47" spans="1:12" ht="34.5" customHeight="1">
      <c r="A47" s="13" t="s">
        <v>7</v>
      </c>
      <c r="B47" s="30">
        <v>203.04</v>
      </c>
      <c r="C47" s="55">
        <v>201.81098</v>
      </c>
      <c r="D47" s="46"/>
      <c r="E47" s="30">
        <v>201.17468</v>
      </c>
      <c r="F47" s="46">
        <f>E47*100/B47</f>
        <v>99.081304176516952</v>
      </c>
      <c r="G47" s="30">
        <v>201.8</v>
      </c>
      <c r="H47" s="46">
        <f t="shared" ref="H47" si="20">G47*100/B47</f>
        <v>99.389282899921199</v>
      </c>
      <c r="I47" s="11" t="s">
        <v>120</v>
      </c>
      <c r="J47" s="11"/>
      <c r="K47" s="170">
        <f t="shared" si="8"/>
        <v>99.081304176516952</v>
      </c>
      <c r="L47" s="170">
        <f t="shared" si="9"/>
        <v>99.389282899921199</v>
      </c>
    </row>
    <row r="48" spans="1:12" ht="31.5" hidden="1">
      <c r="A48" s="13" t="s">
        <v>9</v>
      </c>
      <c r="B48" s="30"/>
      <c r="C48" s="30"/>
      <c r="D48" s="56"/>
      <c r="E48" s="30"/>
      <c r="F48" s="56"/>
      <c r="G48" s="30"/>
      <c r="H48" s="46"/>
      <c r="I48" s="11"/>
      <c r="J48" s="11"/>
      <c r="K48" s="170" t="e">
        <f t="shared" si="8"/>
        <v>#DIV/0!</v>
      </c>
      <c r="L48" s="170" t="e">
        <f t="shared" si="9"/>
        <v>#DIV/0!</v>
      </c>
    </row>
    <row r="49" spans="1:12" hidden="1">
      <c r="A49" s="13" t="s">
        <v>5</v>
      </c>
      <c r="B49" s="30"/>
      <c r="C49" s="30"/>
      <c r="D49" s="56"/>
      <c r="E49" s="30"/>
      <c r="F49" s="56"/>
      <c r="G49" s="30"/>
      <c r="H49" s="46"/>
      <c r="I49" s="11"/>
      <c r="J49" s="11"/>
      <c r="K49" s="170" t="e">
        <f t="shared" si="8"/>
        <v>#DIV/0!</v>
      </c>
      <c r="L49" s="170" t="e">
        <f t="shared" si="9"/>
        <v>#DIV/0!</v>
      </c>
    </row>
    <row r="50" spans="1:12" ht="31.5" hidden="1">
      <c r="A50" s="13" t="s">
        <v>6</v>
      </c>
      <c r="B50" s="30"/>
      <c r="C50" s="30"/>
      <c r="D50" s="56"/>
      <c r="E50" s="30"/>
      <c r="F50" s="56"/>
      <c r="G50" s="30"/>
      <c r="H50" s="46"/>
      <c r="I50" s="11"/>
      <c r="J50" s="11"/>
      <c r="K50" s="170" t="e">
        <f t="shared" si="8"/>
        <v>#DIV/0!</v>
      </c>
      <c r="L50" s="170" t="e">
        <f t="shared" si="9"/>
        <v>#DIV/0!</v>
      </c>
    </row>
    <row r="51" spans="1:12" ht="42.75" customHeight="1">
      <c r="A51" s="249" t="s">
        <v>213</v>
      </c>
      <c r="B51" s="250"/>
      <c r="C51" s="250"/>
      <c r="D51" s="250"/>
      <c r="E51" s="250"/>
      <c r="F51" s="250"/>
      <c r="G51" s="250"/>
      <c r="H51" s="250"/>
      <c r="I51" s="250"/>
      <c r="J51" s="251"/>
      <c r="L51" s="170"/>
    </row>
    <row r="52" spans="1:12" ht="194.25" customHeight="1">
      <c r="A52" s="13" t="s">
        <v>7</v>
      </c>
      <c r="B52" s="30">
        <v>3761</v>
      </c>
      <c r="C52" s="30">
        <v>3491.83709</v>
      </c>
      <c r="D52" s="46"/>
      <c r="E52" s="30">
        <v>3490.9370899999999</v>
      </c>
      <c r="F52" s="56"/>
      <c r="G52" s="30">
        <v>3491.8</v>
      </c>
      <c r="H52" s="46">
        <f t="shared" ref="H52" si="21">G52*100/B52</f>
        <v>92.842329167774523</v>
      </c>
      <c r="I52" s="11" t="s">
        <v>310</v>
      </c>
      <c r="J52" s="11" t="s">
        <v>311</v>
      </c>
      <c r="K52" s="170">
        <f t="shared" si="8"/>
        <v>92.819385535761754</v>
      </c>
      <c r="L52" s="170">
        <f t="shared" si="9"/>
        <v>92.842329167774523</v>
      </c>
    </row>
    <row r="53" spans="1:12" ht="21.75" hidden="1" customHeight="1">
      <c r="A53" s="13" t="s">
        <v>9</v>
      </c>
      <c r="B53" s="30"/>
      <c r="C53" s="30"/>
      <c r="D53" s="46"/>
      <c r="E53" s="30"/>
      <c r="F53" s="56"/>
      <c r="G53" s="30"/>
      <c r="H53" s="46"/>
      <c r="I53" s="11"/>
      <c r="J53" s="11"/>
      <c r="K53" s="170" t="e">
        <f t="shared" si="8"/>
        <v>#DIV/0!</v>
      </c>
      <c r="L53" s="170" t="e">
        <f t="shared" si="9"/>
        <v>#DIV/0!</v>
      </c>
    </row>
    <row r="54" spans="1:12" ht="126">
      <c r="A54" s="13" t="s">
        <v>5</v>
      </c>
      <c r="B54" s="30">
        <v>571</v>
      </c>
      <c r="C54" s="30">
        <f>271+285.503</f>
        <v>556.50299999999993</v>
      </c>
      <c r="D54" s="46"/>
      <c r="E54" s="30">
        <f>271+285.503</f>
        <v>556.50299999999993</v>
      </c>
      <c r="F54" s="56"/>
      <c r="G54" s="30">
        <v>556.5</v>
      </c>
      <c r="H54" s="46">
        <f t="shared" ref="H54" si="22">G54*100/B54</f>
        <v>97.460595446584932</v>
      </c>
      <c r="I54" s="11" t="s">
        <v>312</v>
      </c>
      <c r="J54" s="11" t="s">
        <v>313</v>
      </c>
      <c r="K54" s="170">
        <f t="shared" si="8"/>
        <v>97.461120840630471</v>
      </c>
      <c r="L54" s="170">
        <f t="shared" si="9"/>
        <v>97.460595446584932</v>
      </c>
    </row>
    <row r="55" spans="1:12" ht="31.5" hidden="1">
      <c r="A55" s="13" t="s">
        <v>6</v>
      </c>
      <c r="B55" s="30"/>
      <c r="C55" s="30"/>
      <c r="D55" s="56"/>
      <c r="E55" s="30"/>
      <c r="F55" s="56"/>
      <c r="G55" s="30"/>
      <c r="H55" s="46"/>
      <c r="I55" s="11"/>
      <c r="J55" s="11"/>
      <c r="K55" s="170" t="e">
        <f t="shared" si="8"/>
        <v>#DIV/0!</v>
      </c>
      <c r="L55" s="170" t="e">
        <f t="shared" si="9"/>
        <v>#DIV/0!</v>
      </c>
    </row>
    <row r="56" spans="1:12" ht="24" customHeight="1">
      <c r="A56" s="249" t="s">
        <v>212</v>
      </c>
      <c r="B56" s="250"/>
      <c r="C56" s="250"/>
      <c r="D56" s="250"/>
      <c r="E56" s="250"/>
      <c r="F56" s="250"/>
      <c r="G56" s="250"/>
      <c r="H56" s="250"/>
      <c r="I56" s="250"/>
      <c r="J56" s="251"/>
      <c r="L56" s="170"/>
    </row>
    <row r="57" spans="1:12" ht="24.75" customHeight="1">
      <c r="A57" s="13" t="s">
        <v>7</v>
      </c>
      <c r="B57" s="30">
        <f t="shared" ref="B57:G58" si="23">B62+B67+B72+B77+B82</f>
        <v>79946.439580000006</v>
      </c>
      <c r="C57" s="30">
        <f t="shared" si="23"/>
        <v>76854.847699999998</v>
      </c>
      <c r="D57" s="56">
        <f t="shared" ref="D57" si="24">C57*100/B57</f>
        <v>96.13292112038792</v>
      </c>
      <c r="E57" s="30">
        <f t="shared" si="23"/>
        <v>76795.556010000015</v>
      </c>
      <c r="F57" s="56">
        <f>E57*100/B57</f>
        <v>96.058756854522585</v>
      </c>
      <c r="G57" s="30">
        <f t="shared" si="23"/>
        <v>72244.7</v>
      </c>
      <c r="H57" s="46">
        <f t="shared" ref="H57" si="25">G57*100/B57</f>
        <v>90.366375762996796</v>
      </c>
      <c r="I57" s="11"/>
      <c r="J57" s="11"/>
      <c r="K57" s="170">
        <f t="shared" si="8"/>
        <v>96.058756854522585</v>
      </c>
      <c r="L57" s="170">
        <f t="shared" si="9"/>
        <v>90.366375762996796</v>
      </c>
    </row>
    <row r="58" spans="1:12" ht="31.5">
      <c r="A58" s="13" t="s">
        <v>9</v>
      </c>
      <c r="B58" s="30">
        <f t="shared" si="23"/>
        <v>0</v>
      </c>
      <c r="C58" s="30">
        <f t="shared" si="23"/>
        <v>0</v>
      </c>
      <c r="D58" s="56"/>
      <c r="E58" s="30">
        <f t="shared" si="23"/>
        <v>0</v>
      </c>
      <c r="F58" s="56"/>
      <c r="G58" s="30">
        <f t="shared" si="23"/>
        <v>0</v>
      </c>
      <c r="H58" s="46"/>
      <c r="I58" s="11"/>
      <c r="J58" s="11"/>
      <c r="L58" s="170"/>
    </row>
    <row r="59" spans="1:12">
      <c r="A59" s="13" t="s">
        <v>5</v>
      </c>
      <c r="B59" s="30">
        <f t="shared" ref="B59:G60" si="26">B64+B69+B74+B79+B84</f>
        <v>2209.0720000000001</v>
      </c>
      <c r="C59" s="30">
        <f t="shared" si="26"/>
        <v>2209.0709999999999</v>
      </c>
      <c r="D59" s="56">
        <f t="shared" ref="D59" si="27">C59*100/B59</f>
        <v>99.999954732122788</v>
      </c>
      <c r="E59" s="30">
        <f t="shared" si="26"/>
        <v>2209.0709999999999</v>
      </c>
      <c r="F59" s="56">
        <f>E59*100/B59</f>
        <v>99.999954732122788</v>
      </c>
      <c r="G59" s="30">
        <f t="shared" si="26"/>
        <v>2209.1</v>
      </c>
      <c r="H59" s="46">
        <f t="shared" ref="H59" si="28">G59*100/B59</f>
        <v>100.00126750056131</v>
      </c>
      <c r="I59" s="11"/>
      <c r="J59" s="11"/>
      <c r="K59" s="170">
        <f t="shared" si="8"/>
        <v>99.999954732122788</v>
      </c>
      <c r="L59" s="170">
        <f t="shared" si="9"/>
        <v>100.00126750056131</v>
      </c>
    </row>
    <row r="60" spans="1:12" ht="31.5">
      <c r="A60" s="13" t="s">
        <v>6</v>
      </c>
      <c r="B60" s="30">
        <f t="shared" si="26"/>
        <v>0</v>
      </c>
      <c r="C60" s="30">
        <f t="shared" si="26"/>
        <v>0</v>
      </c>
      <c r="D60" s="56"/>
      <c r="E60" s="30">
        <f t="shared" si="26"/>
        <v>0</v>
      </c>
      <c r="F60" s="56"/>
      <c r="G60" s="30">
        <f t="shared" si="26"/>
        <v>0</v>
      </c>
      <c r="H60" s="46"/>
      <c r="I60" s="11"/>
      <c r="J60" s="11"/>
      <c r="L60" s="170"/>
    </row>
    <row r="61" spans="1:12" s="26" customFormat="1" ht="21" customHeight="1">
      <c r="A61" s="255" t="s">
        <v>20</v>
      </c>
      <c r="B61" s="256"/>
      <c r="C61" s="256"/>
      <c r="D61" s="256"/>
      <c r="E61" s="256"/>
      <c r="F61" s="256"/>
      <c r="G61" s="256"/>
      <c r="H61" s="256"/>
      <c r="I61" s="256"/>
      <c r="J61" s="257"/>
      <c r="K61" s="170"/>
      <c r="L61" s="170"/>
    </row>
    <row r="62" spans="1:12" ht="148.5" customHeight="1">
      <c r="A62" s="13" t="s">
        <v>7</v>
      </c>
      <c r="B62" s="30">
        <v>22995.713</v>
      </c>
      <c r="C62" s="30">
        <v>21599.2408</v>
      </c>
      <c r="D62" s="46"/>
      <c r="E62" s="30">
        <v>21598.490959999999</v>
      </c>
      <c r="F62" s="56"/>
      <c r="G62" s="30">
        <v>20557.8</v>
      </c>
      <c r="H62" s="46">
        <f t="shared" ref="H62" si="29">G62*100/B62</f>
        <v>89.398402215230291</v>
      </c>
      <c r="I62" s="11" t="s">
        <v>358</v>
      </c>
      <c r="J62" s="11" t="s">
        <v>357</v>
      </c>
      <c r="K62" s="170">
        <f t="shared" si="8"/>
        <v>93.923989049611109</v>
      </c>
      <c r="L62" s="170">
        <f t="shared" si="9"/>
        <v>89.398402215230291</v>
      </c>
    </row>
    <row r="63" spans="1:12" ht="31.5" hidden="1">
      <c r="A63" s="13" t="s">
        <v>9</v>
      </c>
      <c r="B63" s="30"/>
      <c r="C63" s="30"/>
      <c r="D63" s="46"/>
      <c r="E63" s="30"/>
      <c r="F63" s="56"/>
      <c r="G63" s="30"/>
      <c r="H63" s="46"/>
      <c r="I63" s="11"/>
      <c r="J63" s="11"/>
      <c r="K63" s="170" t="e">
        <f t="shared" si="8"/>
        <v>#DIV/0!</v>
      </c>
      <c r="L63" s="170" t="e">
        <f t="shared" si="9"/>
        <v>#DIV/0!</v>
      </c>
    </row>
    <row r="64" spans="1:12" ht="63">
      <c r="A64" s="13" t="s">
        <v>5</v>
      </c>
      <c r="B64" s="30">
        <f>889.051+1181.84-11.819</f>
        <v>2059.0720000000001</v>
      </c>
      <c r="C64" s="30">
        <v>2059.0709999999999</v>
      </c>
      <c r="D64" s="46"/>
      <c r="E64" s="30">
        <f>889.05+1064.71903+105.30197</f>
        <v>2059.0709999999999</v>
      </c>
      <c r="F64" s="56"/>
      <c r="G64" s="30">
        <v>2059.1</v>
      </c>
      <c r="H64" s="46"/>
      <c r="I64" s="11" t="s">
        <v>243</v>
      </c>
      <c r="J64" s="11"/>
      <c r="K64" s="170">
        <f t="shared" si="8"/>
        <v>99.999951434432589</v>
      </c>
      <c r="L64" s="170">
        <f t="shared" si="9"/>
        <v>100.00135983588723</v>
      </c>
    </row>
    <row r="65" spans="1:12" ht="31.5" hidden="1">
      <c r="A65" s="13" t="s">
        <v>6</v>
      </c>
      <c r="B65" s="30"/>
      <c r="C65" s="30"/>
      <c r="D65" s="56"/>
      <c r="E65" s="30"/>
      <c r="F65" s="56"/>
      <c r="G65" s="30"/>
      <c r="H65" s="46"/>
      <c r="I65" s="11"/>
      <c r="J65" s="11"/>
      <c r="K65" s="170" t="e">
        <f t="shared" si="8"/>
        <v>#DIV/0!</v>
      </c>
      <c r="L65" s="170" t="e">
        <f t="shared" si="9"/>
        <v>#DIV/0!</v>
      </c>
    </row>
    <row r="66" spans="1:12" s="26" customFormat="1" ht="18.75" customHeight="1">
      <c r="A66" s="255" t="s">
        <v>19</v>
      </c>
      <c r="B66" s="256"/>
      <c r="C66" s="256"/>
      <c r="D66" s="256"/>
      <c r="E66" s="256"/>
      <c r="F66" s="256"/>
      <c r="G66" s="256"/>
      <c r="H66" s="256"/>
      <c r="I66" s="256"/>
      <c r="J66" s="257"/>
      <c r="K66" s="170"/>
      <c r="L66" s="170"/>
    </row>
    <row r="67" spans="1:12" ht="222.75" customHeight="1">
      <c r="A67" s="13" t="s">
        <v>7</v>
      </c>
      <c r="B67" s="30">
        <v>33906.600579999998</v>
      </c>
      <c r="C67" s="30">
        <v>32700.94384</v>
      </c>
      <c r="D67" s="46"/>
      <c r="E67" s="30">
        <v>32700.871370000001</v>
      </c>
      <c r="F67" s="56"/>
      <c r="G67" s="30">
        <v>30498.400000000001</v>
      </c>
      <c r="H67" s="46">
        <f t="shared" ref="H67" si="30">G67*100/B67</f>
        <v>89.94826811977623</v>
      </c>
      <c r="I67" s="11" t="s">
        <v>244</v>
      </c>
      <c r="J67" s="11"/>
      <c r="K67" s="170">
        <f t="shared" si="8"/>
        <v>96.443969052116643</v>
      </c>
      <c r="L67" s="170">
        <f t="shared" si="9"/>
        <v>89.94826811977623</v>
      </c>
    </row>
    <row r="68" spans="1:12" ht="31.5" hidden="1">
      <c r="A68" s="13" t="s">
        <v>9</v>
      </c>
      <c r="B68" s="30"/>
      <c r="C68" s="30"/>
      <c r="D68" s="46" t="e">
        <f t="shared" ref="D68" si="31">C68*100/B68</f>
        <v>#DIV/0!</v>
      </c>
      <c r="E68" s="30"/>
      <c r="F68" s="56"/>
      <c r="G68" s="30"/>
      <c r="H68" s="46"/>
      <c r="I68" s="11"/>
      <c r="J68" s="11"/>
      <c r="K68" s="170" t="e">
        <f t="shared" si="8"/>
        <v>#DIV/0!</v>
      </c>
      <c r="L68" s="170" t="e">
        <f t="shared" si="9"/>
        <v>#DIV/0!</v>
      </c>
    </row>
    <row r="69" spans="1:12" ht="63">
      <c r="A69" s="13" t="s">
        <v>5</v>
      </c>
      <c r="B69" s="30">
        <v>150</v>
      </c>
      <c r="C69" s="30">
        <v>150</v>
      </c>
      <c r="D69" s="46"/>
      <c r="E69" s="30">
        <v>150</v>
      </c>
      <c r="F69" s="56"/>
      <c r="G69" s="30">
        <v>150</v>
      </c>
      <c r="H69" s="46">
        <f t="shared" ref="H69" si="32">G69*100/B69</f>
        <v>100</v>
      </c>
      <c r="I69" s="11" t="s">
        <v>249</v>
      </c>
      <c r="J69" s="11"/>
      <c r="K69" s="170">
        <f t="shared" si="8"/>
        <v>100</v>
      </c>
      <c r="L69" s="170">
        <f t="shared" si="9"/>
        <v>100</v>
      </c>
    </row>
    <row r="70" spans="1:12" ht="31.5" hidden="1">
      <c r="A70" s="13" t="s">
        <v>6</v>
      </c>
      <c r="B70" s="30"/>
      <c r="C70" s="30"/>
      <c r="D70" s="56"/>
      <c r="E70" s="30"/>
      <c r="F70" s="56"/>
      <c r="G70" s="30"/>
      <c r="H70" s="46"/>
      <c r="I70" s="11"/>
      <c r="J70" s="11"/>
      <c r="K70" s="170" t="e">
        <f t="shared" si="8"/>
        <v>#DIV/0!</v>
      </c>
      <c r="L70" s="170" t="e">
        <f t="shared" si="9"/>
        <v>#DIV/0!</v>
      </c>
    </row>
    <row r="71" spans="1:12" s="26" customFormat="1" ht="20.25" customHeight="1">
      <c r="A71" s="255" t="s">
        <v>21</v>
      </c>
      <c r="B71" s="256"/>
      <c r="C71" s="256"/>
      <c r="D71" s="256"/>
      <c r="E71" s="256"/>
      <c r="F71" s="256"/>
      <c r="G71" s="256"/>
      <c r="H71" s="256"/>
      <c r="I71" s="256"/>
      <c r="J71" s="257"/>
      <c r="K71" s="170"/>
      <c r="L71" s="170"/>
    </row>
    <row r="72" spans="1:12" ht="95.25" customHeight="1">
      <c r="A72" s="13" t="s">
        <v>7</v>
      </c>
      <c r="B72" s="30">
        <v>678</v>
      </c>
      <c r="C72" s="30">
        <v>672.69980999999996</v>
      </c>
      <c r="D72" s="46"/>
      <c r="E72" s="30">
        <v>672.65039000000002</v>
      </c>
      <c r="F72" s="56">
        <f>E72*100/B72</f>
        <v>99.210971976401183</v>
      </c>
      <c r="G72" s="30">
        <v>672.7</v>
      </c>
      <c r="H72" s="46">
        <f t="shared" ref="H72" si="33">G72*100/B72</f>
        <v>99.21828908554572</v>
      </c>
      <c r="I72" s="11" t="s">
        <v>245</v>
      </c>
      <c r="J72" s="11"/>
      <c r="K72" s="170">
        <f t="shared" si="8"/>
        <v>99.210971976401183</v>
      </c>
      <c r="L72" s="170">
        <f t="shared" si="9"/>
        <v>99.21828908554572</v>
      </c>
    </row>
    <row r="73" spans="1:12" ht="31.5" hidden="1">
      <c r="A73" s="13" t="s">
        <v>9</v>
      </c>
      <c r="B73" s="30"/>
      <c r="C73" s="30"/>
      <c r="D73" s="56"/>
      <c r="E73" s="30"/>
      <c r="F73" s="56"/>
      <c r="G73" s="30"/>
      <c r="H73" s="46"/>
      <c r="I73" s="11"/>
      <c r="J73" s="11"/>
      <c r="K73" s="170" t="e">
        <f t="shared" si="8"/>
        <v>#DIV/0!</v>
      </c>
      <c r="L73" s="170" t="e">
        <f t="shared" si="9"/>
        <v>#DIV/0!</v>
      </c>
    </row>
    <row r="74" spans="1:12" hidden="1">
      <c r="A74" s="13" t="s">
        <v>5</v>
      </c>
      <c r="B74" s="30"/>
      <c r="C74" s="30"/>
      <c r="D74" s="56"/>
      <c r="E74" s="30"/>
      <c r="F74" s="56"/>
      <c r="G74" s="30"/>
      <c r="H74" s="46"/>
      <c r="I74" s="11"/>
      <c r="J74" s="11"/>
      <c r="K74" s="170" t="e">
        <f t="shared" si="8"/>
        <v>#DIV/0!</v>
      </c>
      <c r="L74" s="170" t="e">
        <f t="shared" si="9"/>
        <v>#DIV/0!</v>
      </c>
    </row>
    <row r="75" spans="1:12" ht="31.5" hidden="1">
      <c r="A75" s="13" t="s">
        <v>6</v>
      </c>
      <c r="B75" s="30"/>
      <c r="C75" s="30"/>
      <c r="D75" s="56"/>
      <c r="E75" s="30"/>
      <c r="F75" s="56"/>
      <c r="G75" s="30"/>
      <c r="H75" s="46"/>
      <c r="I75" s="11"/>
      <c r="J75" s="11"/>
      <c r="K75" s="170" t="e">
        <f t="shared" si="8"/>
        <v>#DIV/0!</v>
      </c>
      <c r="L75" s="170" t="e">
        <f t="shared" si="9"/>
        <v>#DIV/0!</v>
      </c>
    </row>
    <row r="76" spans="1:12" s="2" customFormat="1" ht="15.75" customHeight="1">
      <c r="A76" s="261" t="s">
        <v>22</v>
      </c>
      <c r="B76" s="262"/>
      <c r="C76" s="262"/>
      <c r="D76" s="262"/>
      <c r="E76" s="262"/>
      <c r="F76" s="262"/>
      <c r="G76" s="262"/>
      <c r="H76" s="262"/>
      <c r="I76" s="262"/>
      <c r="J76" s="263"/>
      <c r="K76" s="170"/>
      <c r="L76" s="170"/>
    </row>
    <row r="77" spans="1:12" ht="63">
      <c r="A77" s="13" t="s">
        <v>7</v>
      </c>
      <c r="B77" s="30">
        <v>20605.5</v>
      </c>
      <c r="C77" s="30">
        <v>20159.59215</v>
      </c>
      <c r="D77" s="46"/>
      <c r="E77" s="30">
        <v>20101.172190000001</v>
      </c>
      <c r="F77" s="56"/>
      <c r="G77" s="30">
        <v>18893.3</v>
      </c>
      <c r="H77" s="46">
        <f t="shared" ref="H77" si="34">G77*100/B77</f>
        <v>91.690568052219064</v>
      </c>
      <c r="I77" s="11" t="s">
        <v>132</v>
      </c>
      <c r="J77" s="11" t="s">
        <v>241</v>
      </c>
      <c r="K77" s="170">
        <f t="shared" ref="K77:K139" si="35">E77*100/B77</f>
        <v>97.552460216932374</v>
      </c>
      <c r="L77" s="170">
        <f t="shared" ref="L77:L139" si="36">G77*100/B77</f>
        <v>91.690568052219064</v>
      </c>
    </row>
    <row r="78" spans="1:12" ht="31.5" hidden="1">
      <c r="A78" s="13" t="s">
        <v>9</v>
      </c>
      <c r="B78" s="30"/>
      <c r="C78" s="30"/>
      <c r="D78" s="56"/>
      <c r="E78" s="30"/>
      <c r="F78" s="56"/>
      <c r="G78" s="30"/>
      <c r="H78" s="46"/>
      <c r="I78" s="11"/>
      <c r="J78" s="11"/>
      <c r="K78" s="170" t="e">
        <f t="shared" si="35"/>
        <v>#DIV/0!</v>
      </c>
      <c r="L78" s="170" t="e">
        <f t="shared" si="36"/>
        <v>#DIV/0!</v>
      </c>
    </row>
    <row r="79" spans="1:12" hidden="1">
      <c r="A79" s="13" t="s">
        <v>5</v>
      </c>
      <c r="B79" s="30"/>
      <c r="C79" s="30"/>
      <c r="D79" s="56"/>
      <c r="E79" s="30"/>
      <c r="F79" s="56"/>
      <c r="G79" s="30"/>
      <c r="H79" s="46"/>
      <c r="I79" s="11"/>
      <c r="J79" s="11"/>
      <c r="K79" s="170" t="e">
        <f t="shared" si="35"/>
        <v>#DIV/0!</v>
      </c>
      <c r="L79" s="170" t="e">
        <f t="shared" si="36"/>
        <v>#DIV/0!</v>
      </c>
    </row>
    <row r="80" spans="1:12" ht="31.5" hidden="1">
      <c r="A80" s="13" t="s">
        <v>6</v>
      </c>
      <c r="B80" s="30"/>
      <c r="C80" s="30"/>
      <c r="D80" s="56"/>
      <c r="E80" s="30"/>
      <c r="F80" s="56"/>
      <c r="G80" s="30"/>
      <c r="H80" s="46"/>
      <c r="I80" s="11"/>
      <c r="J80" s="11"/>
      <c r="K80" s="170" t="e">
        <f t="shared" si="35"/>
        <v>#DIV/0!</v>
      </c>
      <c r="L80" s="170" t="e">
        <f t="shared" si="36"/>
        <v>#DIV/0!</v>
      </c>
    </row>
    <row r="81" spans="1:12" s="26" customFormat="1" ht="20.25" customHeight="1">
      <c r="A81" s="255" t="s">
        <v>23</v>
      </c>
      <c r="B81" s="256"/>
      <c r="C81" s="256"/>
      <c r="D81" s="256"/>
      <c r="E81" s="256"/>
      <c r="F81" s="256"/>
      <c r="G81" s="256"/>
      <c r="H81" s="256"/>
      <c r="I81" s="256"/>
      <c r="J81" s="257"/>
      <c r="K81" s="170"/>
      <c r="L81" s="170"/>
    </row>
    <row r="82" spans="1:12" ht="63">
      <c r="A82" s="13" t="s">
        <v>7</v>
      </c>
      <c r="B82" s="30">
        <v>1760.626</v>
      </c>
      <c r="C82" s="30">
        <v>1722.3711000000001</v>
      </c>
      <c r="D82" s="46"/>
      <c r="E82" s="30">
        <v>1722.3711000000001</v>
      </c>
      <c r="F82" s="56"/>
      <c r="G82" s="30">
        <v>1622.5</v>
      </c>
      <c r="H82" s="46">
        <f t="shared" ref="H82" si="37">G82*100/B82</f>
        <v>92.154722240839334</v>
      </c>
      <c r="I82" s="11" t="s">
        <v>134</v>
      </c>
      <c r="J82" s="11"/>
      <c r="K82" s="170">
        <f t="shared" si="35"/>
        <v>97.827198962187325</v>
      </c>
      <c r="L82" s="170">
        <f t="shared" si="36"/>
        <v>92.154722240839334</v>
      </c>
    </row>
    <row r="83" spans="1:12" ht="31.5" hidden="1">
      <c r="A83" s="13" t="s">
        <v>9</v>
      </c>
      <c r="B83" s="30"/>
      <c r="C83" s="30"/>
      <c r="D83" s="56"/>
      <c r="E83" s="30"/>
      <c r="F83" s="56"/>
      <c r="G83" s="30"/>
      <c r="H83" s="46"/>
      <c r="I83" s="11"/>
      <c r="J83" s="11"/>
      <c r="K83" s="170" t="e">
        <f t="shared" si="35"/>
        <v>#DIV/0!</v>
      </c>
      <c r="L83" s="170" t="e">
        <f t="shared" si="36"/>
        <v>#DIV/0!</v>
      </c>
    </row>
    <row r="84" spans="1:12" hidden="1">
      <c r="A84" s="13" t="s">
        <v>5</v>
      </c>
      <c r="B84" s="30"/>
      <c r="C84" s="30"/>
      <c r="D84" s="56"/>
      <c r="E84" s="30"/>
      <c r="F84" s="56"/>
      <c r="G84" s="30"/>
      <c r="H84" s="46"/>
      <c r="I84" s="11"/>
      <c r="J84" s="11"/>
      <c r="K84" s="170" t="e">
        <f t="shared" si="35"/>
        <v>#DIV/0!</v>
      </c>
      <c r="L84" s="170" t="e">
        <f t="shared" si="36"/>
        <v>#DIV/0!</v>
      </c>
    </row>
    <row r="85" spans="1:12" ht="31.5" hidden="1">
      <c r="A85" s="13" t="s">
        <v>6</v>
      </c>
      <c r="B85" s="30"/>
      <c r="C85" s="30"/>
      <c r="D85" s="56"/>
      <c r="E85" s="30"/>
      <c r="F85" s="56"/>
      <c r="G85" s="30"/>
      <c r="H85" s="46"/>
      <c r="I85" s="11"/>
      <c r="J85" s="11"/>
      <c r="K85" s="170" t="e">
        <f t="shared" si="35"/>
        <v>#DIV/0!</v>
      </c>
      <c r="L85" s="170" t="e">
        <f t="shared" si="36"/>
        <v>#DIV/0!</v>
      </c>
    </row>
    <row r="86" spans="1:12" ht="27.75" customHeight="1">
      <c r="A86" s="249" t="s">
        <v>201</v>
      </c>
      <c r="B86" s="250"/>
      <c r="C86" s="250"/>
      <c r="D86" s="250"/>
      <c r="E86" s="250"/>
      <c r="F86" s="250"/>
      <c r="G86" s="250"/>
      <c r="H86" s="250"/>
      <c r="I86" s="250"/>
      <c r="J86" s="251"/>
      <c r="L86" s="170"/>
    </row>
    <row r="87" spans="1:12" ht="94.5">
      <c r="A87" s="13" t="s">
        <v>7</v>
      </c>
      <c r="B87" s="30">
        <v>6295.8980000000001</v>
      </c>
      <c r="C87" s="30">
        <v>4451.7818399999996</v>
      </c>
      <c r="D87" s="46"/>
      <c r="E87" s="30">
        <v>4450.3969399999996</v>
      </c>
      <c r="F87" s="56"/>
      <c r="G87" s="30">
        <v>4385.3999999999996</v>
      </c>
      <c r="H87" s="46">
        <f t="shared" ref="H87:H88" si="38">G87*100/B87</f>
        <v>69.65487687379941</v>
      </c>
      <c r="I87" s="11" t="s">
        <v>229</v>
      </c>
      <c r="J87" s="266" t="s">
        <v>271</v>
      </c>
      <c r="K87" s="170">
        <f t="shared" si="35"/>
        <v>70.687246521465241</v>
      </c>
      <c r="L87" s="170">
        <f t="shared" si="36"/>
        <v>69.65487687379941</v>
      </c>
    </row>
    <row r="88" spans="1:12" ht="40.5" customHeight="1">
      <c r="A88" s="13" t="s">
        <v>9</v>
      </c>
      <c r="B88" s="30">
        <v>3975</v>
      </c>
      <c r="C88" s="30">
        <v>2143.1558399999999</v>
      </c>
      <c r="D88" s="46"/>
      <c r="E88" s="30">
        <v>2143.1558399999999</v>
      </c>
      <c r="F88" s="56"/>
      <c r="G88" s="30">
        <v>2143.1999999999998</v>
      </c>
      <c r="H88" s="46">
        <f t="shared" si="38"/>
        <v>53.916981132075463</v>
      </c>
      <c r="I88" s="11"/>
      <c r="J88" s="268"/>
      <c r="K88" s="170">
        <f t="shared" si="35"/>
        <v>53.915870188679243</v>
      </c>
      <c r="L88" s="170">
        <f t="shared" si="36"/>
        <v>53.916981132075463</v>
      </c>
    </row>
    <row r="89" spans="1:12">
      <c r="A89" s="13" t="s">
        <v>5</v>
      </c>
      <c r="B89" s="30">
        <v>200</v>
      </c>
      <c r="C89" s="30">
        <v>200</v>
      </c>
      <c r="D89" s="46"/>
      <c r="E89" s="30">
        <v>200</v>
      </c>
      <c r="F89" s="56"/>
      <c r="G89" s="30">
        <v>200</v>
      </c>
      <c r="H89" s="46"/>
      <c r="I89" s="11"/>
      <c r="J89" s="11"/>
      <c r="K89" s="170">
        <f t="shared" si="35"/>
        <v>100</v>
      </c>
      <c r="L89" s="170">
        <f t="shared" si="36"/>
        <v>100</v>
      </c>
    </row>
    <row r="90" spans="1:12" ht="31.5" hidden="1">
      <c r="A90" s="13" t="s">
        <v>6</v>
      </c>
      <c r="B90" s="30"/>
      <c r="C90" s="30"/>
      <c r="D90" s="56"/>
      <c r="E90" s="30"/>
      <c r="F90" s="56"/>
      <c r="G90" s="30"/>
      <c r="H90" s="46"/>
      <c r="I90" s="11"/>
      <c r="J90" s="11"/>
      <c r="K90" s="170" t="e">
        <f t="shared" si="35"/>
        <v>#DIV/0!</v>
      </c>
      <c r="L90" s="170" t="e">
        <f t="shared" si="36"/>
        <v>#DIV/0!</v>
      </c>
    </row>
    <row r="91" spans="1:12" ht="24" customHeight="1">
      <c r="A91" s="249" t="s">
        <v>202</v>
      </c>
      <c r="B91" s="250"/>
      <c r="C91" s="250"/>
      <c r="D91" s="250"/>
      <c r="E91" s="250"/>
      <c r="F91" s="250"/>
      <c r="G91" s="250"/>
      <c r="H91" s="250"/>
      <c r="I91" s="250"/>
      <c r="J91" s="251"/>
      <c r="L91" s="170"/>
    </row>
    <row r="92" spans="1:12">
      <c r="A92" s="13" t="s">
        <v>7</v>
      </c>
      <c r="B92" s="30">
        <f>B97+B102+B107</f>
        <v>79510.29909</v>
      </c>
      <c r="C92" s="30">
        <f>C97+C102+C107</f>
        <v>73308.56207</v>
      </c>
      <c r="D92" s="218">
        <f t="shared" ref="D92:G92" si="39">D97+D102+D107</f>
        <v>0</v>
      </c>
      <c r="E92" s="30">
        <f t="shared" si="39"/>
        <v>73307.13119</v>
      </c>
      <c r="F92" s="218">
        <f t="shared" si="39"/>
        <v>0</v>
      </c>
      <c r="G92" s="30">
        <f t="shared" si="39"/>
        <v>73375.400000000009</v>
      </c>
      <c r="H92" s="46">
        <f t="shared" ref="H92:H94" si="40">G92*100/B92</f>
        <v>92.284145374606481</v>
      </c>
      <c r="I92" s="11"/>
      <c r="J92" s="11"/>
      <c r="K92" s="170">
        <f t="shared" si="35"/>
        <v>92.198283780848996</v>
      </c>
      <c r="L92" s="170">
        <f t="shared" si="36"/>
        <v>92.284145374606481</v>
      </c>
    </row>
    <row r="93" spans="1:12" ht="31.5">
      <c r="A93" s="13" t="s">
        <v>9</v>
      </c>
      <c r="B93" s="30">
        <f t="shared" ref="B93:G94" si="41">B98+B103+B108</f>
        <v>11065.999600000001</v>
      </c>
      <c r="C93" s="30">
        <f t="shared" si="41"/>
        <v>10789.333360000001</v>
      </c>
      <c r="D93" s="218">
        <f t="shared" si="41"/>
        <v>0</v>
      </c>
      <c r="E93" s="30">
        <f t="shared" si="41"/>
        <v>10789.333360000001</v>
      </c>
      <c r="F93" s="218">
        <f t="shared" si="41"/>
        <v>0</v>
      </c>
      <c r="G93" s="30">
        <f t="shared" si="41"/>
        <v>10789.3</v>
      </c>
      <c r="H93" s="46">
        <f t="shared" si="40"/>
        <v>97.499551689844623</v>
      </c>
      <c r="I93" s="11"/>
      <c r="J93" s="11"/>
      <c r="K93" s="170">
        <f t="shared" si="35"/>
        <v>97.499853153799137</v>
      </c>
      <c r="L93" s="170">
        <f t="shared" si="36"/>
        <v>97.499551689844623</v>
      </c>
    </row>
    <row r="94" spans="1:12">
      <c r="A94" s="13" t="s">
        <v>5</v>
      </c>
      <c r="B94" s="30">
        <f t="shared" si="41"/>
        <v>71727.937940000003</v>
      </c>
      <c r="C94" s="30">
        <f>C99+C104+C109</f>
        <v>65667.495129999996</v>
      </c>
      <c r="D94" s="218">
        <f t="shared" si="41"/>
        <v>0</v>
      </c>
      <c r="E94" s="30">
        <f t="shared" si="41"/>
        <v>65666.064249999996</v>
      </c>
      <c r="F94" s="218">
        <f t="shared" si="41"/>
        <v>0</v>
      </c>
      <c r="G94" s="30">
        <f t="shared" si="41"/>
        <v>65492.5</v>
      </c>
      <c r="H94" s="46">
        <f t="shared" si="40"/>
        <v>91.306821136812957</v>
      </c>
      <c r="I94" s="11"/>
      <c r="J94" s="11"/>
      <c r="K94" s="170">
        <f t="shared" si="35"/>
        <v>91.548796934507266</v>
      </c>
      <c r="L94" s="170">
        <f t="shared" si="36"/>
        <v>91.306821136812957</v>
      </c>
    </row>
    <row r="95" spans="1:12" ht="31.5">
      <c r="A95" s="13" t="s">
        <v>6</v>
      </c>
      <c r="B95" s="30">
        <f>B100+B105+B110+B111</f>
        <v>0</v>
      </c>
      <c r="C95" s="30">
        <f>C100+C105+C110+C111</f>
        <v>0</v>
      </c>
      <c r="D95" s="56"/>
      <c r="E95" s="30">
        <f>E100+E105+E110+E111</f>
        <v>0</v>
      </c>
      <c r="F95" s="56"/>
      <c r="G95" s="30">
        <f>G100+G105+G110+G111</f>
        <v>0</v>
      </c>
      <c r="H95" s="46"/>
      <c r="I95" s="11"/>
      <c r="J95" s="11"/>
      <c r="L95" s="170"/>
    </row>
    <row r="96" spans="1:12" s="26" customFormat="1" ht="18.75" customHeight="1">
      <c r="A96" s="258" t="s">
        <v>29</v>
      </c>
      <c r="B96" s="259"/>
      <c r="C96" s="259"/>
      <c r="D96" s="259"/>
      <c r="E96" s="259"/>
      <c r="F96" s="259"/>
      <c r="G96" s="259"/>
      <c r="H96" s="259"/>
      <c r="I96" s="259"/>
      <c r="J96" s="260"/>
      <c r="K96" s="170"/>
      <c r="L96" s="170"/>
    </row>
    <row r="97" spans="1:12" ht="275.25" customHeight="1">
      <c r="A97" s="13" t="s">
        <v>7</v>
      </c>
      <c r="B97" s="30">
        <v>10005.73834</v>
      </c>
      <c r="C97" s="30">
        <v>8530.5696200000002</v>
      </c>
      <c r="D97" s="46"/>
      <c r="E97" s="30">
        <v>8529.1387400000003</v>
      </c>
      <c r="F97" s="56"/>
      <c r="G97" s="30">
        <v>8907.6</v>
      </c>
      <c r="H97" s="46">
        <f t="shared" ref="H97" si="42">G97*100/B97</f>
        <v>89.024914477225877</v>
      </c>
      <c r="I97" s="11" t="s">
        <v>222</v>
      </c>
      <c r="J97" s="11" t="s">
        <v>306</v>
      </c>
      <c r="K97" s="170">
        <f t="shared" si="35"/>
        <v>85.2424723711094</v>
      </c>
      <c r="L97" s="170">
        <f t="shared" si="36"/>
        <v>89.024914477225877</v>
      </c>
    </row>
    <row r="98" spans="1:12" ht="31.5" hidden="1">
      <c r="A98" s="13" t="s">
        <v>9</v>
      </c>
      <c r="B98" s="30"/>
      <c r="C98" s="30"/>
      <c r="D98" s="46"/>
      <c r="E98" s="30"/>
      <c r="F98" s="56"/>
      <c r="G98" s="30"/>
      <c r="H98" s="46"/>
      <c r="I98" s="11"/>
      <c r="J98" s="11"/>
      <c r="K98" s="170" t="e">
        <f t="shared" si="35"/>
        <v>#DIV/0!</v>
      </c>
      <c r="L98" s="170" t="e">
        <f t="shared" si="36"/>
        <v>#DIV/0!</v>
      </c>
    </row>
    <row r="99" spans="1:12" ht="126">
      <c r="A99" s="13" t="s">
        <v>5</v>
      </c>
      <c r="B99" s="30">
        <v>4813.9383399999997</v>
      </c>
      <c r="C99" s="30">
        <v>3412.2167899999999</v>
      </c>
      <c r="D99" s="46"/>
      <c r="E99" s="30">
        <v>3410.7859100000001</v>
      </c>
      <c r="F99" s="56"/>
      <c r="G99" s="30">
        <v>3412.2</v>
      </c>
      <c r="H99" s="46">
        <f t="shared" ref="H99" si="43">G99*100/B99</f>
        <v>70.881672323206374</v>
      </c>
      <c r="I99" s="11" t="s">
        <v>223</v>
      </c>
      <c r="J99" s="11"/>
      <c r="K99" s="170">
        <f t="shared" si="35"/>
        <v>70.852297414345372</v>
      </c>
      <c r="L99" s="170">
        <f t="shared" si="36"/>
        <v>70.881672323206374</v>
      </c>
    </row>
    <row r="100" spans="1:12" ht="31.5" hidden="1">
      <c r="A100" s="13" t="s">
        <v>6</v>
      </c>
      <c r="B100" s="30"/>
      <c r="C100" s="30"/>
      <c r="D100" s="56"/>
      <c r="E100" s="30"/>
      <c r="F100" s="56"/>
      <c r="G100" s="30"/>
      <c r="H100" s="46"/>
      <c r="I100" s="11"/>
      <c r="J100" s="11"/>
      <c r="K100" s="170" t="e">
        <f t="shared" si="35"/>
        <v>#DIV/0!</v>
      </c>
      <c r="L100" s="170" t="e">
        <f t="shared" si="36"/>
        <v>#DIV/0!</v>
      </c>
    </row>
    <row r="101" spans="1:12" s="26" customFormat="1" ht="18" customHeight="1">
      <c r="A101" s="258" t="s">
        <v>27</v>
      </c>
      <c r="B101" s="264"/>
      <c r="C101" s="264"/>
      <c r="D101" s="264"/>
      <c r="E101" s="264"/>
      <c r="F101" s="264"/>
      <c r="G101" s="264"/>
      <c r="H101" s="264"/>
      <c r="I101" s="264"/>
      <c r="J101" s="265"/>
      <c r="K101" s="170"/>
      <c r="L101" s="170"/>
    </row>
    <row r="102" spans="1:12" ht="31.5">
      <c r="A102" s="13" t="s">
        <v>7</v>
      </c>
      <c r="B102" s="30">
        <v>65225.999600000003</v>
      </c>
      <c r="C102" s="30">
        <v>60567.278339999997</v>
      </c>
      <c r="D102" s="46"/>
      <c r="E102" s="30">
        <v>60567.278339999997</v>
      </c>
      <c r="F102" s="46"/>
      <c r="G102" s="30">
        <v>60392.3</v>
      </c>
      <c r="H102" s="46">
        <f t="shared" ref="H102:H104" si="44">G102*100/B102</f>
        <v>92.589305446228835</v>
      </c>
      <c r="I102" s="11" t="s">
        <v>122</v>
      </c>
      <c r="J102" s="11" t="s">
        <v>260</v>
      </c>
      <c r="K102" s="170">
        <f t="shared" si="35"/>
        <v>92.857570158265531</v>
      </c>
      <c r="L102" s="170">
        <f t="shared" si="36"/>
        <v>92.589305446228835</v>
      </c>
    </row>
    <row r="103" spans="1:12" ht="47.25">
      <c r="A103" s="13" t="s">
        <v>9</v>
      </c>
      <c r="B103" s="30">
        <f>5545.904+5394.66668+125.42892</f>
        <v>11065.999600000001</v>
      </c>
      <c r="C103" s="30">
        <v>10789.333360000001</v>
      </c>
      <c r="D103" s="46"/>
      <c r="E103" s="30">
        <v>10789.333360000001</v>
      </c>
      <c r="F103" s="46"/>
      <c r="G103" s="30">
        <v>10789.3</v>
      </c>
      <c r="H103" s="46">
        <f t="shared" si="44"/>
        <v>97.499551689844623</v>
      </c>
      <c r="I103" s="11" t="s">
        <v>246</v>
      </c>
      <c r="J103" s="11"/>
      <c r="K103" s="170">
        <f t="shared" si="35"/>
        <v>97.499853153799137</v>
      </c>
      <c r="L103" s="170">
        <f t="shared" si="36"/>
        <v>97.499551689844623</v>
      </c>
    </row>
    <row r="104" spans="1:12" ht="151.5" customHeight="1">
      <c r="A104" s="13" t="s">
        <v>5</v>
      </c>
      <c r="B104" s="30">
        <f>65226-0.0004</f>
        <v>65225.999600000003</v>
      </c>
      <c r="C104" s="30">
        <v>60567.278339999997</v>
      </c>
      <c r="D104" s="46"/>
      <c r="E104" s="30">
        <v>60567.278339999997</v>
      </c>
      <c r="F104" s="46"/>
      <c r="G104" s="30">
        <v>60392.3</v>
      </c>
      <c r="H104" s="46">
        <f t="shared" si="44"/>
        <v>92.589305446228835</v>
      </c>
      <c r="I104" s="11" t="s">
        <v>136</v>
      </c>
      <c r="J104" s="11"/>
      <c r="K104" s="170">
        <f t="shared" si="35"/>
        <v>92.857570158265531</v>
      </c>
      <c r="L104" s="170">
        <f t="shared" si="36"/>
        <v>92.589305446228835</v>
      </c>
    </row>
    <row r="105" spans="1:12" ht="31.5" hidden="1">
      <c r="A105" s="13" t="s">
        <v>6</v>
      </c>
      <c r="B105" s="30"/>
      <c r="C105" s="30"/>
      <c r="D105" s="46"/>
      <c r="E105" s="30"/>
      <c r="F105" s="46"/>
      <c r="G105" s="30"/>
      <c r="H105" s="46"/>
      <c r="I105" s="11"/>
      <c r="J105" s="11"/>
      <c r="K105" s="170" t="e">
        <f t="shared" si="35"/>
        <v>#DIV/0!</v>
      </c>
      <c r="L105" s="170" t="e">
        <f t="shared" si="36"/>
        <v>#DIV/0!</v>
      </c>
    </row>
    <row r="106" spans="1:12" s="26" customFormat="1" ht="21" customHeight="1">
      <c r="A106" s="258" t="s">
        <v>28</v>
      </c>
      <c r="B106" s="264"/>
      <c r="C106" s="264"/>
      <c r="D106" s="264"/>
      <c r="E106" s="264"/>
      <c r="F106" s="264"/>
      <c r="G106" s="264"/>
      <c r="H106" s="264"/>
      <c r="I106" s="264"/>
      <c r="J106" s="265"/>
      <c r="K106" s="170"/>
      <c r="L106" s="170"/>
    </row>
    <row r="107" spans="1:12" ht="63">
      <c r="A107" s="13" t="s">
        <v>7</v>
      </c>
      <c r="B107" s="30">
        <v>4278.5611500000005</v>
      </c>
      <c r="C107" s="30">
        <v>4210.7141099999999</v>
      </c>
      <c r="D107" s="46"/>
      <c r="E107" s="30">
        <v>4210.7141099999999</v>
      </c>
      <c r="F107" s="46"/>
      <c r="G107" s="30">
        <v>4075.5</v>
      </c>
      <c r="H107" s="46">
        <f t="shared" ref="H107" si="45">G107*100/B107</f>
        <v>95.253985092628625</v>
      </c>
      <c r="I107" s="11" t="s">
        <v>137</v>
      </c>
      <c r="J107" s="11" t="s">
        <v>247</v>
      </c>
      <c r="K107" s="170">
        <f t="shared" si="35"/>
        <v>98.414255689672672</v>
      </c>
      <c r="L107" s="170">
        <f t="shared" si="36"/>
        <v>95.253985092628625</v>
      </c>
    </row>
    <row r="108" spans="1:12" ht="31.5" hidden="1">
      <c r="A108" s="13" t="s">
        <v>9</v>
      </c>
      <c r="B108" s="30"/>
      <c r="C108" s="30"/>
      <c r="D108" s="46"/>
      <c r="E108" s="30"/>
      <c r="F108" s="46"/>
      <c r="G108" s="30"/>
      <c r="H108" s="46"/>
      <c r="I108" s="11"/>
      <c r="J108" s="11"/>
      <c r="K108" s="170" t="e">
        <f t="shared" si="35"/>
        <v>#DIV/0!</v>
      </c>
      <c r="L108" s="170" t="e">
        <f t="shared" si="36"/>
        <v>#DIV/0!</v>
      </c>
    </row>
    <row r="109" spans="1:12" ht="47.25">
      <c r="A109" s="13" t="s">
        <v>5</v>
      </c>
      <c r="B109" s="30">
        <v>1688</v>
      </c>
      <c r="C109" s="30">
        <v>1688</v>
      </c>
      <c r="D109" s="46"/>
      <c r="E109" s="30">
        <v>1688</v>
      </c>
      <c r="F109" s="46"/>
      <c r="G109" s="30">
        <v>1688</v>
      </c>
      <c r="H109" s="46">
        <f t="shared" ref="H109" si="46">G109*100/B109</f>
        <v>100</v>
      </c>
      <c r="I109" s="11" t="s">
        <v>261</v>
      </c>
      <c r="J109" s="11"/>
      <c r="K109" s="170">
        <f t="shared" si="35"/>
        <v>100</v>
      </c>
      <c r="L109" s="170">
        <f t="shared" si="36"/>
        <v>100</v>
      </c>
    </row>
    <row r="110" spans="1:12" ht="31.5" hidden="1">
      <c r="A110" s="13" t="s">
        <v>6</v>
      </c>
      <c r="B110" s="30"/>
      <c r="C110" s="30"/>
      <c r="D110" s="56"/>
      <c r="E110" s="30"/>
      <c r="F110" s="56"/>
      <c r="G110" s="30"/>
      <c r="H110" s="46"/>
      <c r="I110" s="11"/>
      <c r="J110" s="11"/>
      <c r="K110" s="170" t="e">
        <f t="shared" si="35"/>
        <v>#DIV/0!</v>
      </c>
      <c r="L110" s="170" t="e">
        <f t="shared" si="36"/>
        <v>#DIV/0!</v>
      </c>
    </row>
    <row r="111" spans="1:12" ht="31.5" hidden="1">
      <c r="A111" s="13" t="s">
        <v>6</v>
      </c>
      <c r="B111" s="30"/>
      <c r="C111" s="30"/>
      <c r="D111" s="56"/>
      <c r="E111" s="30"/>
      <c r="F111" s="56"/>
      <c r="G111" s="30"/>
      <c r="H111" s="46"/>
      <c r="I111" s="11"/>
      <c r="J111" s="11"/>
      <c r="K111" s="170" t="e">
        <f t="shared" si="35"/>
        <v>#DIV/0!</v>
      </c>
      <c r="L111" s="170" t="e">
        <f t="shared" si="36"/>
        <v>#DIV/0!</v>
      </c>
    </row>
    <row r="112" spans="1:12" ht="29.25" customHeight="1">
      <c r="A112" s="249" t="s">
        <v>211</v>
      </c>
      <c r="B112" s="250"/>
      <c r="C112" s="250"/>
      <c r="D112" s="250"/>
      <c r="E112" s="250"/>
      <c r="F112" s="250"/>
      <c r="G112" s="250"/>
      <c r="H112" s="250"/>
      <c r="I112" s="250"/>
      <c r="J112" s="251"/>
      <c r="L112" s="170"/>
    </row>
    <row r="113" spans="1:12" ht="110.25">
      <c r="A113" s="13" t="s">
        <v>7</v>
      </c>
      <c r="B113" s="30">
        <v>17151.267629999998</v>
      </c>
      <c r="C113" s="30">
        <v>16653.308519999999</v>
      </c>
      <c r="D113" s="46"/>
      <c r="E113" s="30">
        <v>16653.308519999999</v>
      </c>
      <c r="F113" s="56"/>
      <c r="G113" s="30">
        <v>16612.400000000001</v>
      </c>
      <c r="H113" s="46">
        <f t="shared" ref="H113" si="47">G113*100/B113</f>
        <v>96.858146921703678</v>
      </c>
      <c r="I113" s="11" t="s">
        <v>147</v>
      </c>
      <c r="J113" s="11" t="s">
        <v>282</v>
      </c>
      <c r="K113" s="170">
        <f t="shared" si="35"/>
        <v>97.096662936277681</v>
      </c>
      <c r="L113" s="170">
        <f t="shared" si="36"/>
        <v>96.858146921703678</v>
      </c>
    </row>
    <row r="114" spans="1:12" ht="31.5" hidden="1">
      <c r="A114" s="13" t="s">
        <v>9</v>
      </c>
      <c r="B114" s="30"/>
      <c r="C114" s="30"/>
      <c r="D114" s="56"/>
      <c r="E114" s="30"/>
      <c r="F114" s="56"/>
      <c r="G114" s="30"/>
      <c r="H114" s="46"/>
      <c r="I114" s="11"/>
      <c r="J114" s="11"/>
      <c r="K114" s="170" t="e">
        <f t="shared" si="35"/>
        <v>#DIV/0!</v>
      </c>
      <c r="L114" s="170" t="e">
        <f t="shared" si="36"/>
        <v>#DIV/0!</v>
      </c>
    </row>
    <row r="115" spans="1:12" hidden="1">
      <c r="A115" s="13" t="s">
        <v>5</v>
      </c>
      <c r="B115" s="30"/>
      <c r="C115" s="30"/>
      <c r="D115" s="56"/>
      <c r="E115" s="30"/>
      <c r="F115" s="56"/>
      <c r="G115" s="30"/>
      <c r="H115" s="46"/>
      <c r="I115" s="11"/>
      <c r="J115" s="11"/>
      <c r="K115" s="170" t="e">
        <f t="shared" si="35"/>
        <v>#DIV/0!</v>
      </c>
      <c r="L115" s="170" t="e">
        <f t="shared" si="36"/>
        <v>#DIV/0!</v>
      </c>
    </row>
    <row r="116" spans="1:12" ht="31.5" hidden="1">
      <c r="A116" s="13" t="s">
        <v>6</v>
      </c>
      <c r="B116" s="30"/>
      <c r="C116" s="30"/>
      <c r="D116" s="56"/>
      <c r="E116" s="30"/>
      <c r="F116" s="56"/>
      <c r="G116" s="30"/>
      <c r="H116" s="46"/>
      <c r="I116" s="11"/>
      <c r="J116" s="11"/>
      <c r="K116" s="170" t="e">
        <f t="shared" si="35"/>
        <v>#DIV/0!</v>
      </c>
      <c r="L116" s="170" t="e">
        <f t="shared" si="36"/>
        <v>#DIV/0!</v>
      </c>
    </row>
    <row r="117" spans="1:12" ht="31.5" customHeight="1">
      <c r="A117" s="249" t="s">
        <v>203</v>
      </c>
      <c r="B117" s="250"/>
      <c r="C117" s="250"/>
      <c r="D117" s="250"/>
      <c r="E117" s="250"/>
      <c r="F117" s="250"/>
      <c r="G117" s="250"/>
      <c r="H117" s="250"/>
      <c r="I117" s="250"/>
      <c r="J117" s="251"/>
      <c r="L117" s="170"/>
    </row>
    <row r="118" spans="1:12" ht="31.5">
      <c r="A118" s="13" t="s">
        <v>7</v>
      </c>
      <c r="B118" s="30">
        <v>21</v>
      </c>
      <c r="C118" s="30">
        <v>20.425049999999999</v>
      </c>
      <c r="D118" s="46"/>
      <c r="E118" s="30">
        <v>20.424779999999998</v>
      </c>
      <c r="F118" s="56"/>
      <c r="G118" s="30">
        <v>20.399999999999999</v>
      </c>
      <c r="H118" s="46">
        <f t="shared" ref="H118" si="48">G118*100/B118</f>
        <v>97.142857142857139</v>
      </c>
      <c r="I118" s="11" t="s">
        <v>296</v>
      </c>
      <c r="J118" s="11" t="s">
        <v>297</v>
      </c>
      <c r="K118" s="170">
        <f t="shared" si="35"/>
        <v>97.260857142857134</v>
      </c>
      <c r="L118" s="170">
        <f t="shared" si="36"/>
        <v>97.142857142857139</v>
      </c>
    </row>
    <row r="119" spans="1:12" ht="31.5" hidden="1">
      <c r="A119" s="13" t="s">
        <v>9</v>
      </c>
      <c r="B119" s="30"/>
      <c r="C119" s="30"/>
      <c r="D119" s="56"/>
      <c r="E119" s="30"/>
      <c r="F119" s="56"/>
      <c r="G119" s="30"/>
      <c r="H119" s="46"/>
      <c r="I119" s="11"/>
      <c r="J119" s="11"/>
      <c r="K119" s="170" t="e">
        <f t="shared" si="35"/>
        <v>#DIV/0!</v>
      </c>
      <c r="L119" s="170" t="e">
        <f t="shared" si="36"/>
        <v>#DIV/0!</v>
      </c>
    </row>
    <row r="120" spans="1:12" hidden="1">
      <c r="A120" s="13" t="s">
        <v>5</v>
      </c>
      <c r="B120" s="30"/>
      <c r="C120" s="30"/>
      <c r="D120" s="56"/>
      <c r="E120" s="30"/>
      <c r="F120" s="56"/>
      <c r="G120" s="30"/>
      <c r="H120" s="46"/>
      <c r="I120" s="11"/>
      <c r="J120" s="11"/>
      <c r="K120" s="170" t="e">
        <f t="shared" si="35"/>
        <v>#DIV/0!</v>
      </c>
      <c r="L120" s="170" t="e">
        <f t="shared" si="36"/>
        <v>#DIV/0!</v>
      </c>
    </row>
    <row r="121" spans="1:12" ht="31.5" hidden="1">
      <c r="A121" s="13" t="s">
        <v>6</v>
      </c>
      <c r="B121" s="30"/>
      <c r="C121" s="30"/>
      <c r="D121" s="56"/>
      <c r="E121" s="30"/>
      <c r="F121" s="56"/>
      <c r="G121" s="30"/>
      <c r="H121" s="46"/>
      <c r="I121" s="11"/>
      <c r="J121" s="11"/>
      <c r="K121" s="170" t="e">
        <f t="shared" si="35"/>
        <v>#DIV/0!</v>
      </c>
      <c r="L121" s="170" t="e">
        <f t="shared" si="36"/>
        <v>#DIV/0!</v>
      </c>
    </row>
    <row r="122" spans="1:12" ht="33" customHeight="1">
      <c r="A122" s="249" t="s">
        <v>204</v>
      </c>
      <c r="B122" s="250"/>
      <c r="C122" s="250"/>
      <c r="D122" s="250"/>
      <c r="E122" s="250"/>
      <c r="F122" s="250"/>
      <c r="G122" s="250"/>
      <c r="H122" s="250"/>
      <c r="I122" s="250"/>
      <c r="J122" s="251"/>
      <c r="L122" s="170"/>
    </row>
    <row r="123" spans="1:12" ht="19.5" customHeight="1">
      <c r="A123" s="13" t="s">
        <v>7</v>
      </c>
      <c r="B123" s="30">
        <f t="shared" ref="B123:G126" si="49">B128+B133+B138+B143</f>
        <v>111.52000000000001</v>
      </c>
      <c r="C123" s="30">
        <f t="shared" si="49"/>
        <v>110.95638</v>
      </c>
      <c r="D123" s="46">
        <f t="shared" ref="D123" si="50">C123*100/B123</f>
        <v>99.494601865136275</v>
      </c>
      <c r="E123" s="30">
        <f>E128+E133+E138+E143</f>
        <v>110.95568</v>
      </c>
      <c r="F123" s="46">
        <f>E123*100/B123</f>
        <v>99.493974175035859</v>
      </c>
      <c r="G123" s="30">
        <f t="shared" si="49"/>
        <v>110.95568</v>
      </c>
      <c r="H123" s="46">
        <f t="shared" ref="H123:H125" si="51">G123*100/B123</f>
        <v>99.493974175035859</v>
      </c>
      <c r="I123" s="11"/>
      <c r="J123" s="11"/>
      <c r="K123" s="170">
        <f t="shared" si="35"/>
        <v>99.493974175035859</v>
      </c>
      <c r="L123" s="170">
        <f t="shared" si="36"/>
        <v>99.493974175035859</v>
      </c>
    </row>
    <row r="124" spans="1:12" ht="31.5">
      <c r="A124" s="13" t="s">
        <v>9</v>
      </c>
      <c r="B124" s="30">
        <f t="shared" si="49"/>
        <v>0</v>
      </c>
      <c r="C124" s="30">
        <f t="shared" si="49"/>
        <v>0</v>
      </c>
      <c r="D124" s="46"/>
      <c r="E124" s="30">
        <f t="shared" si="49"/>
        <v>0</v>
      </c>
      <c r="F124" s="46"/>
      <c r="G124" s="30">
        <f t="shared" si="49"/>
        <v>0</v>
      </c>
      <c r="H124" s="46"/>
      <c r="I124" s="11"/>
      <c r="J124" s="11"/>
      <c r="L124" s="170"/>
    </row>
    <row r="125" spans="1:12" ht="16.5" customHeight="1">
      <c r="A125" s="13" t="s">
        <v>5</v>
      </c>
      <c r="B125" s="30">
        <f t="shared" si="49"/>
        <v>0</v>
      </c>
      <c r="C125" s="30">
        <f t="shared" si="49"/>
        <v>0</v>
      </c>
      <c r="D125" s="46" t="e">
        <f t="shared" ref="D125" si="52">C125*100/B125</f>
        <v>#DIV/0!</v>
      </c>
      <c r="E125" s="30">
        <f t="shared" si="49"/>
        <v>0</v>
      </c>
      <c r="F125" s="46" t="e">
        <f>E125*100/B125</f>
        <v>#DIV/0!</v>
      </c>
      <c r="G125" s="30">
        <f t="shared" si="49"/>
        <v>0</v>
      </c>
      <c r="H125" s="46" t="e">
        <f t="shared" si="51"/>
        <v>#DIV/0!</v>
      </c>
      <c r="I125" s="11"/>
      <c r="J125" s="11"/>
      <c r="K125" s="170" t="e">
        <f t="shared" si="35"/>
        <v>#DIV/0!</v>
      </c>
      <c r="L125" s="170" t="e">
        <f t="shared" si="36"/>
        <v>#DIV/0!</v>
      </c>
    </row>
    <row r="126" spans="1:12" ht="31.5">
      <c r="A126" s="13" t="s">
        <v>6</v>
      </c>
      <c r="B126" s="30">
        <f t="shared" si="49"/>
        <v>0</v>
      </c>
      <c r="C126" s="30">
        <f t="shared" si="49"/>
        <v>0</v>
      </c>
      <c r="D126" s="46"/>
      <c r="E126" s="30">
        <f t="shared" si="49"/>
        <v>0</v>
      </c>
      <c r="F126" s="46"/>
      <c r="G126" s="30">
        <f t="shared" si="49"/>
        <v>0</v>
      </c>
      <c r="H126" s="46"/>
      <c r="I126" s="11"/>
      <c r="J126" s="11"/>
      <c r="L126" s="170"/>
    </row>
    <row r="127" spans="1:12" s="26" customFormat="1" ht="19.5" customHeight="1">
      <c r="A127" s="258" t="s">
        <v>32</v>
      </c>
      <c r="B127" s="264"/>
      <c r="C127" s="264"/>
      <c r="D127" s="264"/>
      <c r="E127" s="264"/>
      <c r="F127" s="264"/>
      <c r="G127" s="264"/>
      <c r="H127" s="264"/>
      <c r="I127" s="265"/>
      <c r="J127" s="25"/>
      <c r="K127" s="170"/>
      <c r="L127" s="170"/>
    </row>
    <row r="128" spans="1:12" ht="105.75" customHeight="1">
      <c r="A128" s="13" t="s">
        <v>7</v>
      </c>
      <c r="B128" s="30">
        <v>23</v>
      </c>
      <c r="C128" s="30">
        <v>22.5</v>
      </c>
      <c r="D128" s="46"/>
      <c r="E128" s="30">
        <v>22.5</v>
      </c>
      <c r="F128" s="46"/>
      <c r="G128" s="30">
        <v>22.5</v>
      </c>
      <c r="H128" s="46">
        <f t="shared" ref="H128" si="53">G128*100/B128</f>
        <v>97.826086956521735</v>
      </c>
      <c r="I128" s="11" t="s">
        <v>299</v>
      </c>
      <c r="J128" s="11"/>
      <c r="K128" s="170">
        <f t="shared" si="35"/>
        <v>97.826086956521735</v>
      </c>
      <c r="L128" s="170">
        <f t="shared" si="36"/>
        <v>97.826086956521735</v>
      </c>
    </row>
    <row r="129" spans="1:12" ht="31.5" hidden="1">
      <c r="A129" s="13" t="s">
        <v>9</v>
      </c>
      <c r="B129" s="30"/>
      <c r="C129" s="30"/>
      <c r="D129" s="46"/>
      <c r="E129" s="30"/>
      <c r="F129" s="46"/>
      <c r="G129" s="30"/>
      <c r="H129" s="46"/>
      <c r="I129" s="11"/>
      <c r="J129" s="11"/>
      <c r="K129" s="170" t="e">
        <f t="shared" si="35"/>
        <v>#DIV/0!</v>
      </c>
      <c r="L129" s="170" t="e">
        <f t="shared" si="36"/>
        <v>#DIV/0!</v>
      </c>
    </row>
    <row r="130" spans="1:12" hidden="1">
      <c r="A130" s="13" t="s">
        <v>5</v>
      </c>
      <c r="B130" s="30"/>
      <c r="C130" s="30"/>
      <c r="D130" s="46"/>
      <c r="E130" s="30"/>
      <c r="F130" s="46"/>
      <c r="G130" s="30"/>
      <c r="H130" s="46"/>
      <c r="I130" s="11"/>
      <c r="J130" s="11"/>
      <c r="K130" s="170" t="e">
        <f t="shared" si="35"/>
        <v>#DIV/0!</v>
      </c>
      <c r="L130" s="170" t="e">
        <f t="shared" si="36"/>
        <v>#DIV/0!</v>
      </c>
    </row>
    <row r="131" spans="1:12" ht="31.5" hidden="1">
      <c r="A131" s="13" t="s">
        <v>6</v>
      </c>
      <c r="B131" s="30"/>
      <c r="C131" s="30"/>
      <c r="D131" s="46"/>
      <c r="E131" s="30"/>
      <c r="F131" s="46"/>
      <c r="G131" s="30"/>
      <c r="H131" s="46"/>
      <c r="I131" s="11"/>
      <c r="J131" s="11"/>
      <c r="K131" s="170" t="e">
        <f t="shared" si="35"/>
        <v>#DIV/0!</v>
      </c>
      <c r="L131" s="170" t="e">
        <f t="shared" si="36"/>
        <v>#DIV/0!</v>
      </c>
    </row>
    <row r="132" spans="1:12" s="26" customFormat="1" ht="19.5" customHeight="1">
      <c r="A132" s="258" t="s">
        <v>33</v>
      </c>
      <c r="B132" s="264"/>
      <c r="C132" s="264"/>
      <c r="D132" s="264"/>
      <c r="E132" s="264"/>
      <c r="F132" s="264"/>
      <c r="G132" s="264"/>
      <c r="H132" s="264"/>
      <c r="I132" s="265"/>
      <c r="J132" s="25"/>
      <c r="K132" s="170"/>
      <c r="L132" s="170"/>
    </row>
    <row r="133" spans="1:12" ht="47.25">
      <c r="A133" s="13" t="s">
        <v>7</v>
      </c>
      <c r="B133" s="30">
        <v>41</v>
      </c>
      <c r="C133" s="30">
        <v>40.936399999999999</v>
      </c>
      <c r="D133" s="46"/>
      <c r="E133" s="30">
        <v>40.936399999999999</v>
      </c>
      <c r="F133" s="46"/>
      <c r="G133" s="30">
        <v>40.936399999999999</v>
      </c>
      <c r="H133" s="46">
        <f t="shared" ref="H133" si="54">G133*100/B133</f>
        <v>99.844878048780487</v>
      </c>
      <c r="I133" s="11" t="s">
        <v>300</v>
      </c>
      <c r="J133" s="11"/>
      <c r="K133" s="170">
        <f t="shared" si="35"/>
        <v>99.844878048780487</v>
      </c>
      <c r="L133" s="170">
        <f t="shared" si="36"/>
        <v>99.844878048780487</v>
      </c>
    </row>
    <row r="134" spans="1:12" ht="31.5" hidden="1">
      <c r="A134" s="13" t="s">
        <v>9</v>
      </c>
      <c r="B134" s="30"/>
      <c r="C134" s="30"/>
      <c r="D134" s="46"/>
      <c r="E134" s="30"/>
      <c r="F134" s="46"/>
      <c r="G134" s="30"/>
      <c r="H134" s="46"/>
      <c r="I134" s="11"/>
      <c r="J134" s="11"/>
      <c r="K134" s="170" t="e">
        <f t="shared" si="35"/>
        <v>#DIV/0!</v>
      </c>
      <c r="L134" s="170" t="e">
        <f t="shared" si="36"/>
        <v>#DIV/0!</v>
      </c>
    </row>
    <row r="135" spans="1:12" hidden="1">
      <c r="A135" s="13" t="s">
        <v>5</v>
      </c>
      <c r="B135" s="30"/>
      <c r="C135" s="30"/>
      <c r="D135" s="46"/>
      <c r="E135" s="30"/>
      <c r="F135" s="46"/>
      <c r="G135" s="30"/>
      <c r="H135" s="46"/>
      <c r="I135" s="11"/>
      <c r="J135" s="11"/>
      <c r="K135" s="170" t="e">
        <f t="shared" si="35"/>
        <v>#DIV/0!</v>
      </c>
      <c r="L135" s="170" t="e">
        <f t="shared" si="36"/>
        <v>#DIV/0!</v>
      </c>
    </row>
    <row r="136" spans="1:12" ht="31.5" hidden="1">
      <c r="A136" s="13" t="s">
        <v>6</v>
      </c>
      <c r="B136" s="30"/>
      <c r="C136" s="30"/>
      <c r="D136" s="46"/>
      <c r="E136" s="30"/>
      <c r="F136" s="46"/>
      <c r="G136" s="30"/>
      <c r="H136" s="46"/>
      <c r="I136" s="11"/>
      <c r="J136" s="11"/>
      <c r="K136" s="170" t="e">
        <f t="shared" si="35"/>
        <v>#DIV/0!</v>
      </c>
      <c r="L136" s="170" t="e">
        <f t="shared" si="36"/>
        <v>#DIV/0!</v>
      </c>
    </row>
    <row r="137" spans="1:12" s="26" customFormat="1" ht="19.5" customHeight="1">
      <c r="A137" s="258" t="s">
        <v>34</v>
      </c>
      <c r="B137" s="264"/>
      <c r="C137" s="264"/>
      <c r="D137" s="264"/>
      <c r="E137" s="264"/>
      <c r="F137" s="264"/>
      <c r="G137" s="264"/>
      <c r="H137" s="264"/>
      <c r="I137" s="265"/>
      <c r="J137" s="25"/>
      <c r="K137" s="170"/>
      <c r="L137" s="170"/>
    </row>
    <row r="138" spans="1:12" ht="47.25">
      <c r="A138" s="13" t="s">
        <v>7</v>
      </c>
      <c r="B138" s="30">
        <v>42.52</v>
      </c>
      <c r="C138" s="30">
        <v>42.519979999999997</v>
      </c>
      <c r="D138" s="46"/>
      <c r="E138" s="30">
        <v>42.519280000000002</v>
      </c>
      <c r="F138" s="46"/>
      <c r="G138" s="30">
        <v>42.519280000000002</v>
      </c>
      <c r="H138" s="46">
        <f t="shared" ref="H138" si="55">G138*100/B138</f>
        <v>99.998306679209776</v>
      </c>
      <c r="I138" s="11" t="s">
        <v>301</v>
      </c>
      <c r="J138" s="11"/>
      <c r="K138" s="170">
        <f t="shared" si="35"/>
        <v>99.998306679209776</v>
      </c>
      <c r="L138" s="170">
        <f t="shared" si="36"/>
        <v>99.998306679209776</v>
      </c>
    </row>
    <row r="139" spans="1:12" ht="31.5" hidden="1">
      <c r="A139" s="13" t="s">
        <v>9</v>
      </c>
      <c r="B139" s="30"/>
      <c r="C139" s="30"/>
      <c r="D139" s="46"/>
      <c r="E139" s="30"/>
      <c r="F139" s="46"/>
      <c r="G139" s="30"/>
      <c r="H139" s="46"/>
      <c r="I139" s="11"/>
      <c r="J139" s="11"/>
      <c r="K139" s="170" t="e">
        <f t="shared" si="35"/>
        <v>#DIV/0!</v>
      </c>
      <c r="L139" s="170" t="e">
        <f t="shared" si="36"/>
        <v>#DIV/0!</v>
      </c>
    </row>
    <row r="140" spans="1:12">
      <c r="A140" s="13" t="s">
        <v>5</v>
      </c>
      <c r="B140" s="30">
        <v>0</v>
      </c>
      <c r="C140" s="30">
        <v>0</v>
      </c>
      <c r="D140" s="46"/>
      <c r="E140" s="30">
        <v>0</v>
      </c>
      <c r="F140" s="46"/>
      <c r="G140" s="30">
        <v>0</v>
      </c>
      <c r="H140" s="46" t="e">
        <f t="shared" ref="H140" si="56">G140*100/B140</f>
        <v>#DIV/0!</v>
      </c>
      <c r="I140" s="11"/>
      <c r="J140" s="11"/>
      <c r="K140" s="170" t="e">
        <f t="shared" ref="K140:K203" si="57">E140*100/B140</f>
        <v>#DIV/0!</v>
      </c>
      <c r="L140" s="170" t="e">
        <f t="shared" ref="L140:L203" si="58">G140*100/B140</f>
        <v>#DIV/0!</v>
      </c>
    </row>
    <row r="141" spans="1:12" ht="31.5" hidden="1">
      <c r="A141" s="13" t="s">
        <v>6</v>
      </c>
      <c r="B141" s="30"/>
      <c r="C141" s="30"/>
      <c r="D141" s="46"/>
      <c r="E141" s="30"/>
      <c r="F141" s="46"/>
      <c r="G141" s="30"/>
      <c r="H141" s="46"/>
      <c r="I141" s="11"/>
      <c r="J141" s="11"/>
      <c r="K141" s="170" t="e">
        <f t="shared" si="57"/>
        <v>#DIV/0!</v>
      </c>
      <c r="L141" s="170" t="e">
        <f t="shared" si="58"/>
        <v>#DIV/0!</v>
      </c>
    </row>
    <row r="142" spans="1:12" s="26" customFormat="1" ht="23.25" customHeight="1">
      <c r="A142" s="258" t="s">
        <v>35</v>
      </c>
      <c r="B142" s="264"/>
      <c r="C142" s="264"/>
      <c r="D142" s="264"/>
      <c r="E142" s="264"/>
      <c r="F142" s="264"/>
      <c r="G142" s="264"/>
      <c r="H142" s="264"/>
      <c r="I142" s="264"/>
      <c r="J142" s="265"/>
      <c r="K142" s="170"/>
      <c r="L142" s="170"/>
    </row>
    <row r="143" spans="1:12" ht="31.5">
      <c r="A143" s="13" t="s">
        <v>7</v>
      </c>
      <c r="B143" s="30">
        <v>5</v>
      </c>
      <c r="C143" s="30">
        <v>5</v>
      </c>
      <c r="D143" s="46"/>
      <c r="E143" s="30">
        <v>5</v>
      </c>
      <c r="F143" s="46"/>
      <c r="G143" s="30">
        <v>5</v>
      </c>
      <c r="H143" s="46">
        <f t="shared" ref="H143" si="59">G143*100/B143</f>
        <v>100</v>
      </c>
      <c r="I143" s="11" t="s">
        <v>302</v>
      </c>
      <c r="J143" s="11"/>
      <c r="K143" s="170">
        <f t="shared" si="57"/>
        <v>100</v>
      </c>
      <c r="L143" s="170">
        <f t="shared" si="58"/>
        <v>100</v>
      </c>
    </row>
    <row r="144" spans="1:12" ht="31.5" hidden="1">
      <c r="A144" s="13" t="s">
        <v>9</v>
      </c>
      <c r="B144" s="30"/>
      <c r="C144" s="30"/>
      <c r="D144" s="56"/>
      <c r="E144" s="30"/>
      <c r="F144" s="56"/>
      <c r="G144" s="30"/>
      <c r="H144" s="46"/>
      <c r="I144" s="11"/>
      <c r="J144" s="11"/>
      <c r="K144" s="170" t="e">
        <f t="shared" si="57"/>
        <v>#DIV/0!</v>
      </c>
      <c r="L144" s="170" t="e">
        <f t="shared" si="58"/>
        <v>#DIV/0!</v>
      </c>
    </row>
    <row r="145" spans="1:12" hidden="1">
      <c r="A145" s="13" t="s">
        <v>5</v>
      </c>
      <c r="B145" s="30"/>
      <c r="C145" s="30"/>
      <c r="D145" s="56"/>
      <c r="E145" s="30"/>
      <c r="F145" s="56"/>
      <c r="G145" s="30"/>
      <c r="H145" s="46"/>
      <c r="I145" s="11"/>
      <c r="J145" s="11"/>
      <c r="K145" s="170" t="e">
        <f t="shared" si="57"/>
        <v>#DIV/0!</v>
      </c>
      <c r="L145" s="170" t="e">
        <f t="shared" si="58"/>
        <v>#DIV/0!</v>
      </c>
    </row>
    <row r="146" spans="1:12" ht="31.5" hidden="1">
      <c r="A146" s="13" t="s">
        <v>6</v>
      </c>
      <c r="B146" s="30"/>
      <c r="C146" s="30"/>
      <c r="D146" s="56"/>
      <c r="E146" s="30"/>
      <c r="F146" s="56"/>
      <c r="G146" s="30"/>
      <c r="H146" s="46"/>
      <c r="I146" s="11"/>
      <c r="J146" s="11"/>
      <c r="K146" s="170" t="e">
        <f t="shared" si="57"/>
        <v>#DIV/0!</v>
      </c>
      <c r="L146" s="170" t="e">
        <f t="shared" si="58"/>
        <v>#DIV/0!</v>
      </c>
    </row>
    <row r="147" spans="1:12" ht="25.5" customHeight="1">
      <c r="A147" s="249" t="s">
        <v>205</v>
      </c>
      <c r="B147" s="250"/>
      <c r="C147" s="250"/>
      <c r="D147" s="250"/>
      <c r="E147" s="250"/>
      <c r="F147" s="250"/>
      <c r="G147" s="250"/>
      <c r="H147" s="250"/>
      <c r="I147" s="250"/>
      <c r="J147" s="251"/>
      <c r="L147" s="170"/>
    </row>
    <row r="148" spans="1:12" ht="90.75" customHeight="1">
      <c r="A148" s="13" t="s">
        <v>7</v>
      </c>
      <c r="B148" s="30">
        <v>1446.2</v>
      </c>
      <c r="C148" s="30">
        <v>1439.45045</v>
      </c>
      <c r="D148" s="46"/>
      <c r="E148" s="30">
        <v>1439.42542</v>
      </c>
      <c r="F148" s="56"/>
      <c r="G148" s="30">
        <v>1301.8</v>
      </c>
      <c r="H148" s="46">
        <f t="shared" ref="H148" si="60">G148*100/B148</f>
        <v>90.015212280459124</v>
      </c>
      <c r="I148" s="11" t="s">
        <v>259</v>
      </c>
      <c r="J148" s="11"/>
      <c r="K148" s="170">
        <f t="shared" si="57"/>
        <v>99.531559950214358</v>
      </c>
      <c r="L148" s="170">
        <f t="shared" si="58"/>
        <v>90.015212280459124</v>
      </c>
    </row>
    <row r="149" spans="1:12" ht="31.5" hidden="1">
      <c r="A149" s="13" t="s">
        <v>9</v>
      </c>
      <c r="B149" s="30"/>
      <c r="C149" s="30"/>
      <c r="D149" s="56"/>
      <c r="E149" s="30"/>
      <c r="F149" s="56"/>
      <c r="G149" s="30"/>
      <c r="H149" s="46"/>
      <c r="I149" s="11"/>
      <c r="J149" s="11"/>
      <c r="K149" s="170" t="e">
        <f t="shared" si="57"/>
        <v>#DIV/0!</v>
      </c>
      <c r="L149" s="170" t="e">
        <f t="shared" si="58"/>
        <v>#DIV/0!</v>
      </c>
    </row>
    <row r="150" spans="1:12" hidden="1">
      <c r="A150" s="13" t="s">
        <v>5</v>
      </c>
      <c r="B150" s="30"/>
      <c r="C150" s="30"/>
      <c r="D150" s="56"/>
      <c r="E150" s="30"/>
      <c r="F150" s="56"/>
      <c r="G150" s="30"/>
      <c r="H150" s="46"/>
      <c r="I150" s="11"/>
      <c r="J150" s="11"/>
      <c r="K150" s="170" t="e">
        <f t="shared" si="57"/>
        <v>#DIV/0!</v>
      </c>
      <c r="L150" s="170" t="e">
        <f t="shared" si="58"/>
        <v>#DIV/0!</v>
      </c>
    </row>
    <row r="151" spans="1:12" ht="31.5" hidden="1">
      <c r="A151" s="13" t="s">
        <v>6</v>
      </c>
      <c r="B151" s="30"/>
      <c r="C151" s="30"/>
      <c r="D151" s="56"/>
      <c r="E151" s="30"/>
      <c r="F151" s="56"/>
      <c r="G151" s="30"/>
      <c r="H151" s="46"/>
      <c r="I151" s="11"/>
      <c r="J151" s="11"/>
      <c r="K151" s="170" t="e">
        <f t="shared" si="57"/>
        <v>#DIV/0!</v>
      </c>
      <c r="L151" s="170" t="e">
        <f t="shared" si="58"/>
        <v>#DIV/0!</v>
      </c>
    </row>
    <row r="152" spans="1:12" ht="24" customHeight="1">
      <c r="A152" s="249" t="s">
        <v>206</v>
      </c>
      <c r="B152" s="250"/>
      <c r="C152" s="250"/>
      <c r="D152" s="250"/>
      <c r="E152" s="250"/>
      <c r="F152" s="250"/>
      <c r="G152" s="250"/>
      <c r="H152" s="250"/>
      <c r="I152" s="250"/>
      <c r="J152" s="251"/>
      <c r="L152" s="170"/>
    </row>
    <row r="153" spans="1:12">
      <c r="A153" s="13" t="s">
        <v>7</v>
      </c>
      <c r="B153" s="30">
        <f>B158+B163</f>
        <v>21645.8</v>
      </c>
      <c r="C153" s="30">
        <f>C158+C163</f>
        <v>17649.43333</v>
      </c>
      <c r="D153" s="46">
        <f t="shared" ref="D153" si="61">C153*100/B153</f>
        <v>81.537449897901681</v>
      </c>
      <c r="E153" s="30">
        <f>E158+E163</f>
        <v>17649.43333</v>
      </c>
      <c r="F153" s="46">
        <f>E153*100/B153</f>
        <v>81.537449897901681</v>
      </c>
      <c r="G153" s="30">
        <f>G158+G163</f>
        <v>17649.400000000001</v>
      </c>
      <c r="H153" s="46">
        <f t="shared" ref="H153" si="62">G153*100/B153</f>
        <v>81.537295918838765</v>
      </c>
      <c r="I153" s="11"/>
      <c r="J153" s="11"/>
      <c r="K153" s="170">
        <f t="shared" si="57"/>
        <v>81.537449897901681</v>
      </c>
      <c r="L153" s="170">
        <f t="shared" si="58"/>
        <v>81.537295918838765</v>
      </c>
    </row>
    <row r="154" spans="1:12" ht="31.5">
      <c r="A154" s="13" t="s">
        <v>9</v>
      </c>
      <c r="B154" s="30">
        <f t="shared" ref="B154:G156" si="63">B159+B164</f>
        <v>0</v>
      </c>
      <c r="C154" s="30">
        <f t="shared" si="63"/>
        <v>0</v>
      </c>
      <c r="D154" s="46"/>
      <c r="E154" s="30">
        <f t="shared" si="63"/>
        <v>0</v>
      </c>
      <c r="F154" s="46"/>
      <c r="G154" s="30">
        <f t="shared" si="63"/>
        <v>0</v>
      </c>
      <c r="H154" s="46"/>
      <c r="I154" s="11"/>
      <c r="J154" s="11"/>
      <c r="L154" s="170"/>
    </row>
    <row r="155" spans="1:12">
      <c r="A155" s="13" t="s">
        <v>5</v>
      </c>
      <c r="B155" s="30">
        <f t="shared" si="63"/>
        <v>8221.5558500000006</v>
      </c>
      <c r="C155" s="30">
        <f t="shared" si="63"/>
        <v>8039.2832500000004</v>
      </c>
      <c r="D155" s="46">
        <f t="shared" ref="D155" si="64">C155*100/B155</f>
        <v>97.782991403020148</v>
      </c>
      <c r="E155" s="30">
        <f t="shared" si="63"/>
        <v>8039.2832500000004</v>
      </c>
      <c r="F155" s="46">
        <f>E155*100/B155</f>
        <v>97.782991403020148</v>
      </c>
      <c r="G155" s="30">
        <f t="shared" si="63"/>
        <v>8039.3</v>
      </c>
      <c r="H155" s="46">
        <f t="shared" ref="H155" si="65">G155*100/B155</f>
        <v>97.783195135747931</v>
      </c>
      <c r="I155" s="11"/>
      <c r="J155" s="11"/>
      <c r="L155" s="170"/>
    </row>
    <row r="156" spans="1:12" ht="31.5">
      <c r="A156" s="13" t="s">
        <v>6</v>
      </c>
      <c r="B156" s="30">
        <f t="shared" si="63"/>
        <v>0</v>
      </c>
      <c r="C156" s="30">
        <f t="shared" si="63"/>
        <v>0</v>
      </c>
      <c r="D156" s="46"/>
      <c r="E156" s="30">
        <f t="shared" si="63"/>
        <v>0</v>
      </c>
      <c r="F156" s="46"/>
      <c r="G156" s="30">
        <f t="shared" si="63"/>
        <v>0</v>
      </c>
      <c r="H156" s="46"/>
      <c r="I156" s="11"/>
      <c r="J156" s="11"/>
      <c r="L156" s="170"/>
    </row>
    <row r="157" spans="1:12" s="26" customFormat="1" ht="18.75" customHeight="1">
      <c r="A157" s="258" t="s">
        <v>38</v>
      </c>
      <c r="B157" s="264"/>
      <c r="C157" s="264"/>
      <c r="D157" s="264"/>
      <c r="E157" s="264"/>
      <c r="F157" s="264"/>
      <c r="G157" s="264"/>
      <c r="H157" s="264"/>
      <c r="I157" s="265"/>
      <c r="J157" s="25"/>
      <c r="K157" s="170"/>
      <c r="L157" s="170"/>
    </row>
    <row r="158" spans="1:12" ht="353.25" customHeight="1">
      <c r="A158" s="13" t="s">
        <v>7</v>
      </c>
      <c r="B158" s="30">
        <v>21645.8</v>
      </c>
      <c r="C158" s="30">
        <v>17649.43333</v>
      </c>
      <c r="D158" s="46"/>
      <c r="E158" s="30">
        <v>17649.43333</v>
      </c>
      <c r="F158" s="56"/>
      <c r="G158" s="30">
        <v>17649.400000000001</v>
      </c>
      <c r="H158" s="46">
        <f t="shared" ref="H158" si="66">G158*100/B158</f>
        <v>81.537295918838765</v>
      </c>
      <c r="I158" s="11" t="s">
        <v>263</v>
      </c>
      <c r="J158" s="11" t="s">
        <v>277</v>
      </c>
      <c r="K158" s="170">
        <f t="shared" si="57"/>
        <v>81.537449897901681</v>
      </c>
      <c r="L158" s="170">
        <f t="shared" si="58"/>
        <v>81.537295918838765</v>
      </c>
    </row>
    <row r="159" spans="1:12" ht="15.75" hidden="1" customHeight="1">
      <c r="A159" s="13" t="s">
        <v>9</v>
      </c>
      <c r="B159" s="30"/>
      <c r="C159" s="30"/>
      <c r="D159" s="46"/>
      <c r="E159" s="30"/>
      <c r="F159" s="56"/>
      <c r="G159" s="30"/>
      <c r="H159" s="46"/>
      <c r="I159" s="11"/>
      <c r="J159" s="11"/>
      <c r="K159" s="170" t="e">
        <f t="shared" si="57"/>
        <v>#DIV/0!</v>
      </c>
      <c r="L159" s="170" t="e">
        <f t="shared" si="58"/>
        <v>#DIV/0!</v>
      </c>
    </row>
    <row r="160" spans="1:12" ht="51" customHeight="1">
      <c r="A160" s="13" t="s">
        <v>5</v>
      </c>
      <c r="B160" s="30">
        <v>8221.5558500000006</v>
      </c>
      <c r="C160" s="30">
        <v>8039.2832500000004</v>
      </c>
      <c r="D160" s="46"/>
      <c r="E160" s="30">
        <v>8039.2832500000004</v>
      </c>
      <c r="F160" s="56"/>
      <c r="G160" s="30">
        <v>8039.3</v>
      </c>
      <c r="H160" s="46">
        <f t="shared" ref="H160" si="67">G160*100/B160</f>
        <v>97.783195135747931</v>
      </c>
      <c r="I160" s="11" t="s">
        <v>264</v>
      </c>
      <c r="J160" s="11"/>
      <c r="K160" s="170">
        <f t="shared" si="57"/>
        <v>97.782991403020148</v>
      </c>
      <c r="L160" s="170">
        <f t="shared" si="58"/>
        <v>97.783195135747931</v>
      </c>
    </row>
    <row r="161" spans="1:12" ht="31.5" hidden="1">
      <c r="A161" s="13" t="s">
        <v>6</v>
      </c>
      <c r="B161" s="30"/>
      <c r="C161" s="30"/>
      <c r="D161" s="56"/>
      <c r="E161" s="30"/>
      <c r="F161" s="56"/>
      <c r="G161" s="30"/>
      <c r="H161" s="46"/>
      <c r="I161" s="11"/>
      <c r="J161" s="11"/>
      <c r="K161" s="170" t="e">
        <f t="shared" si="57"/>
        <v>#DIV/0!</v>
      </c>
      <c r="L161" s="170" t="e">
        <f t="shared" si="58"/>
        <v>#DIV/0!</v>
      </c>
    </row>
    <row r="162" spans="1:12" s="26" customFormat="1" ht="22.5" customHeight="1">
      <c r="A162" s="258" t="s">
        <v>39</v>
      </c>
      <c r="B162" s="264"/>
      <c r="C162" s="264"/>
      <c r="D162" s="264"/>
      <c r="E162" s="264"/>
      <c r="F162" s="264"/>
      <c r="G162" s="264"/>
      <c r="H162" s="264"/>
      <c r="I162" s="265"/>
      <c r="J162" s="25"/>
      <c r="K162" s="170"/>
      <c r="L162" s="170"/>
    </row>
    <row r="163" spans="1:12" ht="47.25">
      <c r="A163" s="13" t="s">
        <v>7</v>
      </c>
      <c r="B163" s="30">
        <v>0</v>
      </c>
      <c r="C163" s="30">
        <v>0</v>
      </c>
      <c r="D163" s="46"/>
      <c r="E163" s="30">
        <v>0</v>
      </c>
      <c r="F163" s="46"/>
      <c r="G163" s="30">
        <v>0</v>
      </c>
      <c r="H163" s="46" t="e">
        <f t="shared" ref="H163" si="68">G163*100/B163</f>
        <v>#DIV/0!</v>
      </c>
      <c r="I163" s="11"/>
      <c r="J163" s="11" t="s">
        <v>266</v>
      </c>
      <c r="K163" s="170" t="e">
        <f t="shared" si="57"/>
        <v>#DIV/0!</v>
      </c>
      <c r="L163" s="170" t="e">
        <f t="shared" si="58"/>
        <v>#DIV/0!</v>
      </c>
    </row>
    <row r="164" spans="1:12" ht="31.5" hidden="1">
      <c r="A164" s="13" t="s">
        <v>9</v>
      </c>
      <c r="B164" s="30"/>
      <c r="C164" s="30"/>
      <c r="D164" s="56"/>
      <c r="E164" s="30"/>
      <c r="F164" s="56"/>
      <c r="G164" s="30"/>
      <c r="H164" s="46"/>
      <c r="I164" s="11"/>
      <c r="J164" s="11"/>
      <c r="K164" s="170" t="e">
        <f t="shared" si="57"/>
        <v>#DIV/0!</v>
      </c>
      <c r="L164" s="170" t="e">
        <f t="shared" si="58"/>
        <v>#DIV/0!</v>
      </c>
    </row>
    <row r="165" spans="1:12" hidden="1">
      <c r="A165" s="13" t="s">
        <v>5</v>
      </c>
      <c r="B165" s="30"/>
      <c r="C165" s="30"/>
      <c r="D165" s="56"/>
      <c r="E165" s="30"/>
      <c r="F165" s="56"/>
      <c r="G165" s="30"/>
      <c r="H165" s="46"/>
      <c r="I165" s="11"/>
      <c r="J165" s="11"/>
      <c r="K165" s="170" t="e">
        <f t="shared" si="57"/>
        <v>#DIV/0!</v>
      </c>
      <c r="L165" s="170" t="e">
        <f t="shared" si="58"/>
        <v>#DIV/0!</v>
      </c>
    </row>
    <row r="166" spans="1:12" ht="31.5" hidden="1">
      <c r="A166" s="13" t="s">
        <v>6</v>
      </c>
      <c r="B166" s="30"/>
      <c r="C166" s="30"/>
      <c r="D166" s="56"/>
      <c r="E166" s="30"/>
      <c r="F166" s="56"/>
      <c r="G166" s="30"/>
      <c r="H166" s="46"/>
      <c r="I166" s="11"/>
      <c r="J166" s="11"/>
      <c r="K166" s="170" t="e">
        <f t="shared" si="57"/>
        <v>#DIV/0!</v>
      </c>
      <c r="L166" s="170" t="e">
        <f t="shared" si="58"/>
        <v>#DIV/0!</v>
      </c>
    </row>
    <row r="167" spans="1:12" ht="24.75" customHeight="1">
      <c r="A167" s="249" t="s">
        <v>219</v>
      </c>
      <c r="B167" s="250"/>
      <c r="C167" s="250"/>
      <c r="D167" s="250"/>
      <c r="E167" s="250"/>
      <c r="F167" s="250"/>
      <c r="G167" s="250"/>
      <c r="H167" s="250"/>
      <c r="I167" s="250"/>
      <c r="J167" s="251"/>
      <c r="L167" s="170"/>
    </row>
    <row r="168" spans="1:12" ht="147" customHeight="1">
      <c r="A168" s="13" t="s">
        <v>7</v>
      </c>
      <c r="B168" s="30">
        <v>124167.1</v>
      </c>
      <c r="C168" s="30">
        <v>122925.46176999999</v>
      </c>
      <c r="D168" s="46"/>
      <c r="E168" s="30">
        <v>122923.89470999999</v>
      </c>
      <c r="F168" s="56"/>
      <c r="G168" s="30">
        <f>10517+100586+7200.7+4503.9+10</f>
        <v>122817.59999999999</v>
      </c>
      <c r="H168" s="46">
        <f t="shared" ref="H168" si="69">G168*100/B168</f>
        <v>98.9131581554212</v>
      </c>
      <c r="I168" s="11" t="s">
        <v>230</v>
      </c>
      <c r="J168" s="11"/>
      <c r="K168" s="170">
        <f t="shared" si="57"/>
        <v>98.998764334513723</v>
      </c>
      <c r="L168" s="170">
        <f t="shared" si="58"/>
        <v>98.9131581554212</v>
      </c>
    </row>
    <row r="169" spans="1:12" ht="31.5" hidden="1">
      <c r="A169" s="13" t="s">
        <v>9</v>
      </c>
      <c r="B169" s="30"/>
      <c r="C169" s="30"/>
      <c r="D169" s="46"/>
      <c r="E169" s="30"/>
      <c r="F169" s="56"/>
      <c r="G169" s="30"/>
      <c r="H169" s="46"/>
      <c r="I169" s="11"/>
      <c r="J169" s="11"/>
      <c r="K169" s="170" t="e">
        <f t="shared" si="57"/>
        <v>#DIV/0!</v>
      </c>
      <c r="L169" s="170" t="e">
        <f t="shared" si="58"/>
        <v>#DIV/0!</v>
      </c>
    </row>
    <row r="170" spans="1:12" ht="193.5" customHeight="1">
      <c r="A170" s="13" t="s">
        <v>5</v>
      </c>
      <c r="B170" s="30">
        <f>1718.5+2882</f>
        <v>4600.5</v>
      </c>
      <c r="C170" s="30">
        <v>4538.5742799999998</v>
      </c>
      <c r="D170" s="46"/>
      <c r="E170" s="30">
        <f>1656.57428+2882</f>
        <v>4538.5742799999998</v>
      </c>
      <c r="F170" s="56"/>
      <c r="G170" s="30">
        <f>525.2+478.3+484.9+15+118.5+2882</f>
        <v>4503.8999999999996</v>
      </c>
      <c r="H170" s="46">
        <f t="shared" ref="H170" si="70">G170*100/B170</f>
        <v>97.900228236061281</v>
      </c>
      <c r="I170" s="11" t="s">
        <v>231</v>
      </c>
      <c r="J170" s="11"/>
      <c r="K170" s="170">
        <f t="shared" si="57"/>
        <v>98.653935007064433</v>
      </c>
      <c r="L170" s="170">
        <f t="shared" si="58"/>
        <v>97.900228236061281</v>
      </c>
    </row>
    <row r="171" spans="1:12" ht="31.5" hidden="1">
      <c r="A171" s="13" t="s">
        <v>6</v>
      </c>
      <c r="B171" s="30"/>
      <c r="C171" s="30"/>
      <c r="D171" s="56"/>
      <c r="E171" s="30"/>
      <c r="F171" s="56"/>
      <c r="G171" s="30"/>
      <c r="H171" s="46"/>
      <c r="I171" s="11"/>
      <c r="J171" s="11"/>
      <c r="K171" s="170" t="e">
        <f t="shared" si="57"/>
        <v>#DIV/0!</v>
      </c>
      <c r="L171" s="170" t="e">
        <f t="shared" si="58"/>
        <v>#DIV/0!</v>
      </c>
    </row>
    <row r="172" spans="1:12" ht="24" customHeight="1">
      <c r="A172" s="249" t="s">
        <v>217</v>
      </c>
      <c r="B172" s="250"/>
      <c r="C172" s="250"/>
      <c r="D172" s="250"/>
      <c r="E172" s="250"/>
      <c r="F172" s="250"/>
      <c r="G172" s="250"/>
      <c r="H172" s="250"/>
      <c r="I172" s="250"/>
      <c r="J172" s="251"/>
      <c r="L172" s="170"/>
    </row>
    <row r="173" spans="1:12" ht="20.25" customHeight="1">
      <c r="A173" s="13" t="s">
        <v>7</v>
      </c>
      <c r="B173" s="30">
        <f t="shared" ref="B173:G176" si="71">B178+B183+B188+B193</f>
        <v>3254.3217</v>
      </c>
      <c r="C173" s="30">
        <f t="shared" si="71"/>
        <v>3254.3217</v>
      </c>
      <c r="D173" s="46">
        <f t="shared" ref="D173" si="72">C173*100/B173</f>
        <v>100</v>
      </c>
      <c r="E173" s="30">
        <f t="shared" si="71"/>
        <v>3254.3217</v>
      </c>
      <c r="F173" s="46">
        <f>E173*100/B173</f>
        <v>100</v>
      </c>
      <c r="G173" s="30">
        <f t="shared" si="71"/>
        <v>3254.3</v>
      </c>
      <c r="H173" s="46">
        <f t="shared" ref="H173" si="73">G173*100/B173</f>
        <v>99.999333194379645</v>
      </c>
      <c r="I173" s="11"/>
      <c r="J173" s="11"/>
      <c r="K173" s="170">
        <f t="shared" si="57"/>
        <v>100</v>
      </c>
      <c r="L173" s="170">
        <f t="shared" si="58"/>
        <v>99.999333194379645</v>
      </c>
    </row>
    <row r="174" spans="1:12" ht="31.5">
      <c r="A174" s="13" t="s">
        <v>9</v>
      </c>
      <c r="B174" s="30">
        <f t="shared" si="71"/>
        <v>0</v>
      </c>
      <c r="C174" s="30">
        <f t="shared" si="71"/>
        <v>0</v>
      </c>
      <c r="D174" s="46"/>
      <c r="E174" s="30">
        <f t="shared" si="71"/>
        <v>0</v>
      </c>
      <c r="F174" s="46"/>
      <c r="G174" s="30">
        <f t="shared" si="71"/>
        <v>0</v>
      </c>
      <c r="H174" s="46"/>
      <c r="I174" s="11"/>
      <c r="J174" s="11"/>
      <c r="L174" s="170"/>
    </row>
    <row r="175" spans="1:12" ht="18.75" customHeight="1">
      <c r="A175" s="13" t="s">
        <v>5</v>
      </c>
      <c r="B175" s="30">
        <f t="shared" si="71"/>
        <v>2880</v>
      </c>
      <c r="C175" s="30">
        <f t="shared" si="71"/>
        <v>2879.9306999999999</v>
      </c>
      <c r="D175" s="46">
        <f t="shared" ref="D175" si="74">C175*100/B175</f>
        <v>99.997593750000007</v>
      </c>
      <c r="E175" s="30">
        <f t="shared" si="71"/>
        <v>2879.9306999999999</v>
      </c>
      <c r="F175" s="46">
        <f>E175*100/B175</f>
        <v>99.997593750000007</v>
      </c>
      <c r="G175" s="30">
        <f t="shared" si="71"/>
        <v>2879.9</v>
      </c>
      <c r="H175" s="46">
        <f t="shared" ref="H175" si="75">G175*100/B175</f>
        <v>99.996527777777771</v>
      </c>
      <c r="I175" s="11"/>
      <c r="J175" s="11"/>
      <c r="K175" s="170">
        <f t="shared" si="57"/>
        <v>99.997593750000007</v>
      </c>
      <c r="L175" s="170">
        <f t="shared" si="58"/>
        <v>99.996527777777771</v>
      </c>
    </row>
    <row r="176" spans="1:12" ht="31.5">
      <c r="A176" s="13" t="s">
        <v>6</v>
      </c>
      <c r="B176" s="30">
        <f t="shared" si="71"/>
        <v>0</v>
      </c>
      <c r="C176" s="30">
        <f t="shared" si="71"/>
        <v>0</v>
      </c>
      <c r="D176" s="46"/>
      <c r="E176" s="30">
        <f t="shared" si="71"/>
        <v>0</v>
      </c>
      <c r="F176" s="46"/>
      <c r="G176" s="30">
        <f t="shared" si="71"/>
        <v>0</v>
      </c>
      <c r="H176" s="46"/>
      <c r="I176" s="11"/>
      <c r="J176" s="11"/>
      <c r="L176" s="170"/>
    </row>
    <row r="177" spans="1:12" s="2" customFormat="1">
      <c r="A177" s="252" t="s">
        <v>42</v>
      </c>
      <c r="B177" s="253"/>
      <c r="C177" s="253"/>
      <c r="D177" s="253"/>
      <c r="E177" s="253"/>
      <c r="F177" s="253"/>
      <c r="G177" s="253"/>
      <c r="H177" s="253"/>
      <c r="I177" s="254"/>
      <c r="J177" s="12"/>
      <c r="K177" s="170"/>
      <c r="L177" s="170"/>
    </row>
    <row r="178" spans="1:12">
      <c r="A178" s="13" t="s">
        <v>7</v>
      </c>
      <c r="B178" s="30">
        <v>0</v>
      </c>
      <c r="C178" s="30">
        <v>0</v>
      </c>
      <c r="D178" s="46"/>
      <c r="E178" s="30">
        <v>0</v>
      </c>
      <c r="F178" s="46"/>
      <c r="G178" s="30">
        <v>0</v>
      </c>
      <c r="H178" s="46"/>
      <c r="I178" s="11"/>
      <c r="J178" s="269" t="s">
        <v>253</v>
      </c>
      <c r="K178" s="170" t="e">
        <f t="shared" si="57"/>
        <v>#DIV/0!</v>
      </c>
      <c r="L178" s="170" t="e">
        <f t="shared" si="58"/>
        <v>#DIV/0!</v>
      </c>
    </row>
    <row r="179" spans="1:12" ht="31.5" hidden="1" customHeight="1">
      <c r="A179" s="13" t="s">
        <v>9</v>
      </c>
      <c r="B179" s="30"/>
      <c r="C179" s="30"/>
      <c r="D179" s="46"/>
      <c r="E179" s="30"/>
      <c r="F179" s="46"/>
      <c r="G179" s="30"/>
      <c r="H179" s="46"/>
      <c r="I179" s="11"/>
      <c r="J179" s="270"/>
      <c r="K179" s="170" t="e">
        <f t="shared" si="57"/>
        <v>#DIV/0!</v>
      </c>
      <c r="L179" s="170" t="e">
        <f t="shared" si="58"/>
        <v>#DIV/0!</v>
      </c>
    </row>
    <row r="180" spans="1:12">
      <c r="A180" s="13" t="s">
        <v>5</v>
      </c>
      <c r="B180" s="30">
        <v>0</v>
      </c>
      <c r="C180" s="30">
        <v>0</v>
      </c>
      <c r="D180" s="46"/>
      <c r="E180" s="30">
        <v>0</v>
      </c>
      <c r="F180" s="46"/>
      <c r="G180" s="30">
        <v>0</v>
      </c>
      <c r="H180" s="46"/>
      <c r="I180" s="11"/>
      <c r="J180" s="271"/>
      <c r="K180" s="170" t="e">
        <f t="shared" si="57"/>
        <v>#DIV/0!</v>
      </c>
      <c r="L180" s="170" t="e">
        <f t="shared" si="58"/>
        <v>#DIV/0!</v>
      </c>
    </row>
    <row r="181" spans="1:12" ht="31.5" hidden="1">
      <c r="A181" s="13" t="s">
        <v>6</v>
      </c>
      <c r="B181" s="30"/>
      <c r="C181" s="30"/>
      <c r="D181" s="46"/>
      <c r="E181" s="30"/>
      <c r="F181" s="46"/>
      <c r="G181" s="30"/>
      <c r="H181" s="46"/>
      <c r="I181" s="11"/>
      <c r="J181" s="11"/>
      <c r="K181" s="170" t="e">
        <f t="shared" si="57"/>
        <v>#DIV/0!</v>
      </c>
      <c r="L181" s="170" t="e">
        <f t="shared" si="58"/>
        <v>#DIV/0!</v>
      </c>
    </row>
    <row r="182" spans="1:12" s="2" customFormat="1" ht="18.75" hidden="1" customHeight="1">
      <c r="A182" s="252" t="s">
        <v>43</v>
      </c>
      <c r="B182" s="253"/>
      <c r="C182" s="253"/>
      <c r="D182" s="253"/>
      <c r="E182" s="253"/>
      <c r="F182" s="253"/>
      <c r="G182" s="253"/>
      <c r="H182" s="253"/>
      <c r="I182" s="254"/>
      <c r="J182" s="12"/>
      <c r="K182" s="170" t="e">
        <f t="shared" si="57"/>
        <v>#DIV/0!</v>
      </c>
      <c r="L182" s="170" t="e">
        <f t="shared" si="58"/>
        <v>#DIV/0!</v>
      </c>
    </row>
    <row r="183" spans="1:12" hidden="1">
      <c r="A183" s="13" t="s">
        <v>7</v>
      </c>
      <c r="B183" s="30"/>
      <c r="C183" s="30"/>
      <c r="D183" s="46"/>
      <c r="E183" s="30"/>
      <c r="F183" s="46"/>
      <c r="G183" s="30"/>
      <c r="H183" s="46"/>
      <c r="I183" s="11"/>
      <c r="J183" s="11"/>
      <c r="K183" s="170" t="e">
        <f t="shared" si="57"/>
        <v>#DIV/0!</v>
      </c>
      <c r="L183" s="170" t="e">
        <f t="shared" si="58"/>
        <v>#DIV/0!</v>
      </c>
    </row>
    <row r="184" spans="1:12" ht="31.5" hidden="1">
      <c r="A184" s="13" t="s">
        <v>9</v>
      </c>
      <c r="B184" s="30"/>
      <c r="C184" s="30"/>
      <c r="D184" s="46"/>
      <c r="E184" s="30"/>
      <c r="F184" s="46"/>
      <c r="G184" s="30"/>
      <c r="H184" s="46"/>
      <c r="I184" s="11"/>
      <c r="J184" s="11"/>
      <c r="K184" s="170" t="e">
        <f t="shared" si="57"/>
        <v>#DIV/0!</v>
      </c>
      <c r="L184" s="170" t="e">
        <f t="shared" si="58"/>
        <v>#DIV/0!</v>
      </c>
    </row>
    <row r="185" spans="1:12" hidden="1">
      <c r="A185" s="13" t="s">
        <v>5</v>
      </c>
      <c r="B185" s="30"/>
      <c r="C185" s="30"/>
      <c r="D185" s="46"/>
      <c r="E185" s="30"/>
      <c r="F185" s="46"/>
      <c r="G185" s="30"/>
      <c r="H185" s="46"/>
      <c r="I185" s="11"/>
      <c r="J185" s="11"/>
      <c r="K185" s="170" t="e">
        <f t="shared" si="57"/>
        <v>#DIV/0!</v>
      </c>
      <c r="L185" s="170" t="e">
        <f t="shared" si="58"/>
        <v>#DIV/0!</v>
      </c>
    </row>
    <row r="186" spans="1:12" ht="31.5" hidden="1">
      <c r="A186" s="13" t="s">
        <v>6</v>
      </c>
      <c r="B186" s="30"/>
      <c r="C186" s="30"/>
      <c r="D186" s="46"/>
      <c r="E186" s="30"/>
      <c r="F186" s="46"/>
      <c r="G186" s="30"/>
      <c r="H186" s="46"/>
      <c r="I186" s="11"/>
      <c r="J186" s="11"/>
      <c r="K186" s="170" t="e">
        <f t="shared" si="57"/>
        <v>#DIV/0!</v>
      </c>
      <c r="L186" s="170" t="e">
        <f t="shared" si="58"/>
        <v>#DIV/0!</v>
      </c>
    </row>
    <row r="187" spans="1:12" s="2" customFormat="1">
      <c r="A187" s="252" t="s">
        <v>44</v>
      </c>
      <c r="B187" s="253"/>
      <c r="C187" s="253"/>
      <c r="D187" s="253"/>
      <c r="E187" s="253"/>
      <c r="F187" s="253"/>
      <c r="G187" s="253"/>
      <c r="H187" s="253"/>
      <c r="I187" s="254"/>
      <c r="J187" s="12"/>
      <c r="K187" s="170"/>
      <c r="L187" s="170"/>
    </row>
    <row r="188" spans="1:12" ht="20.25" customHeight="1">
      <c r="A188" s="13" t="s">
        <v>7</v>
      </c>
      <c r="B188" s="30">
        <v>3254.3217</v>
      </c>
      <c r="C188" s="30">
        <v>3254.3217</v>
      </c>
      <c r="D188" s="46"/>
      <c r="E188" s="30">
        <v>3254.3217</v>
      </c>
      <c r="F188" s="46"/>
      <c r="G188" s="30">
        <v>3254.3</v>
      </c>
      <c r="H188" s="46">
        <f t="shared" ref="H188" si="76">G188*100/B188</f>
        <v>99.999333194379645</v>
      </c>
      <c r="I188" s="11" t="s">
        <v>254</v>
      </c>
      <c r="J188" s="11"/>
      <c r="K188" s="170">
        <f t="shared" si="57"/>
        <v>100</v>
      </c>
      <c r="L188" s="170">
        <f t="shared" si="58"/>
        <v>99.999333194379645</v>
      </c>
    </row>
    <row r="189" spans="1:12" ht="31.5" hidden="1">
      <c r="A189" s="13" t="s">
        <v>9</v>
      </c>
      <c r="B189" s="30"/>
      <c r="C189" s="30"/>
      <c r="D189" s="46"/>
      <c r="E189" s="30"/>
      <c r="F189" s="46"/>
      <c r="G189" s="30"/>
      <c r="H189" s="46"/>
      <c r="I189" s="11"/>
      <c r="J189" s="11"/>
      <c r="K189" s="170" t="e">
        <f t="shared" si="57"/>
        <v>#DIV/0!</v>
      </c>
      <c r="L189" s="170" t="e">
        <f t="shared" si="58"/>
        <v>#DIV/0!</v>
      </c>
    </row>
    <row r="190" spans="1:12" ht="21.75" customHeight="1">
      <c r="A190" s="13" t="s">
        <v>5</v>
      </c>
      <c r="B190" s="30">
        <f>2552.97069+327.02931</f>
        <v>2880</v>
      </c>
      <c r="C190" s="30">
        <v>2879.9306999999999</v>
      </c>
      <c r="D190" s="46"/>
      <c r="E190" s="30">
        <v>2879.9306999999999</v>
      </c>
      <c r="F190" s="46"/>
      <c r="G190" s="30">
        <v>2879.9</v>
      </c>
      <c r="H190" s="46">
        <f t="shared" ref="H190" si="77">G190*100/B190</f>
        <v>99.996527777777771</v>
      </c>
      <c r="I190" s="11"/>
      <c r="J190" s="11"/>
      <c r="K190" s="170">
        <f t="shared" si="57"/>
        <v>99.997593750000007</v>
      </c>
      <c r="L190" s="170">
        <f t="shared" si="58"/>
        <v>99.996527777777771</v>
      </c>
    </row>
    <row r="191" spans="1:12" ht="31.5" hidden="1">
      <c r="A191" s="13" t="s">
        <v>6</v>
      </c>
      <c r="B191" s="30"/>
      <c r="C191" s="30"/>
      <c r="D191" s="56"/>
      <c r="E191" s="30"/>
      <c r="F191" s="56"/>
      <c r="G191" s="30"/>
      <c r="H191" s="46"/>
      <c r="I191" s="11"/>
      <c r="J191" s="11"/>
      <c r="K191" s="170" t="e">
        <f t="shared" si="57"/>
        <v>#DIV/0!</v>
      </c>
      <c r="L191" s="170" t="e">
        <f t="shared" si="58"/>
        <v>#DIV/0!</v>
      </c>
    </row>
    <row r="192" spans="1:12" s="2" customFormat="1" hidden="1">
      <c r="A192" s="252" t="s">
        <v>45</v>
      </c>
      <c r="B192" s="253"/>
      <c r="C192" s="253"/>
      <c r="D192" s="253"/>
      <c r="E192" s="253"/>
      <c r="F192" s="253"/>
      <c r="G192" s="253"/>
      <c r="H192" s="253"/>
      <c r="I192" s="254"/>
      <c r="J192" s="12"/>
      <c r="K192" s="170" t="e">
        <f t="shared" si="57"/>
        <v>#DIV/0!</v>
      </c>
      <c r="L192" s="170" t="e">
        <f t="shared" si="58"/>
        <v>#DIV/0!</v>
      </c>
    </row>
    <row r="193" spans="1:12" hidden="1">
      <c r="A193" s="13" t="s">
        <v>7</v>
      </c>
      <c r="B193" s="30"/>
      <c r="C193" s="30"/>
      <c r="D193" s="56"/>
      <c r="E193" s="30"/>
      <c r="F193" s="56"/>
      <c r="G193" s="30"/>
      <c r="H193" s="46"/>
      <c r="I193" s="11"/>
      <c r="J193" s="11"/>
      <c r="K193" s="170" t="e">
        <f t="shared" si="57"/>
        <v>#DIV/0!</v>
      </c>
      <c r="L193" s="170" t="e">
        <f t="shared" si="58"/>
        <v>#DIV/0!</v>
      </c>
    </row>
    <row r="194" spans="1:12" ht="31.5" hidden="1">
      <c r="A194" s="13" t="s">
        <v>9</v>
      </c>
      <c r="B194" s="30"/>
      <c r="C194" s="30"/>
      <c r="D194" s="56"/>
      <c r="E194" s="30"/>
      <c r="F194" s="56"/>
      <c r="G194" s="30"/>
      <c r="H194" s="46"/>
      <c r="I194" s="11"/>
      <c r="J194" s="11"/>
      <c r="K194" s="170" t="e">
        <f t="shared" si="57"/>
        <v>#DIV/0!</v>
      </c>
      <c r="L194" s="170" t="e">
        <f t="shared" si="58"/>
        <v>#DIV/0!</v>
      </c>
    </row>
    <row r="195" spans="1:12" ht="34.5" hidden="1" customHeight="1">
      <c r="A195" s="13" t="s">
        <v>5</v>
      </c>
      <c r="B195" s="30"/>
      <c r="C195" s="30"/>
      <c r="D195" s="56"/>
      <c r="E195" s="30"/>
      <c r="F195" s="56"/>
      <c r="G195" s="30"/>
      <c r="H195" s="46"/>
      <c r="I195" s="11"/>
      <c r="J195" s="11"/>
      <c r="K195" s="170" t="e">
        <f t="shared" si="57"/>
        <v>#DIV/0!</v>
      </c>
      <c r="L195" s="170" t="e">
        <f t="shared" si="58"/>
        <v>#DIV/0!</v>
      </c>
    </row>
    <row r="196" spans="1:12" ht="31.5" hidden="1">
      <c r="A196" s="13" t="s">
        <v>6</v>
      </c>
      <c r="B196" s="30"/>
      <c r="C196" s="30"/>
      <c r="D196" s="56"/>
      <c r="E196" s="30"/>
      <c r="F196" s="56"/>
      <c r="G196" s="30"/>
      <c r="H196" s="46"/>
      <c r="I196" s="11"/>
      <c r="J196" s="11"/>
      <c r="K196" s="170" t="e">
        <f t="shared" si="57"/>
        <v>#DIV/0!</v>
      </c>
      <c r="L196" s="170" t="e">
        <f t="shared" si="58"/>
        <v>#DIV/0!</v>
      </c>
    </row>
    <row r="197" spans="1:12" ht="27.75" customHeight="1">
      <c r="A197" s="249" t="s">
        <v>208</v>
      </c>
      <c r="B197" s="250"/>
      <c r="C197" s="250"/>
      <c r="D197" s="250"/>
      <c r="E197" s="250"/>
      <c r="F197" s="250"/>
      <c r="G197" s="250"/>
      <c r="H197" s="250"/>
      <c r="I197" s="250"/>
      <c r="J197" s="251"/>
      <c r="L197" s="170"/>
    </row>
    <row r="198" spans="1:12" ht="31.5">
      <c r="A198" s="13" t="s">
        <v>7</v>
      </c>
      <c r="B198" s="30">
        <v>0</v>
      </c>
      <c r="C198" s="30">
        <v>0</v>
      </c>
      <c r="D198" s="46" t="e">
        <f t="shared" ref="D198" si="78">C198*100/B198</f>
        <v>#DIV/0!</v>
      </c>
      <c r="E198" s="30">
        <v>0</v>
      </c>
      <c r="F198" s="56" t="e">
        <f>E198*100/B198</f>
        <v>#DIV/0!</v>
      </c>
      <c r="G198" s="30">
        <v>0</v>
      </c>
      <c r="H198" s="46" t="e">
        <f t="shared" ref="H198" si="79">G198*100/B198</f>
        <v>#DIV/0!</v>
      </c>
      <c r="I198" s="11"/>
      <c r="J198" s="11" t="s">
        <v>256</v>
      </c>
      <c r="K198" s="170" t="e">
        <f t="shared" si="57"/>
        <v>#DIV/0!</v>
      </c>
      <c r="L198" s="170" t="e">
        <f t="shared" si="58"/>
        <v>#DIV/0!</v>
      </c>
    </row>
    <row r="199" spans="1:12" ht="31.5" hidden="1">
      <c r="A199" s="13" t="s">
        <v>9</v>
      </c>
      <c r="B199" s="30"/>
      <c r="C199" s="30"/>
      <c r="D199" s="46"/>
      <c r="E199" s="30"/>
      <c r="F199" s="56"/>
      <c r="G199" s="30"/>
      <c r="H199" s="46"/>
      <c r="I199" s="11"/>
      <c r="J199" s="11"/>
      <c r="K199" s="170" t="e">
        <f t="shared" si="57"/>
        <v>#DIV/0!</v>
      </c>
      <c r="L199" s="170" t="e">
        <f t="shared" si="58"/>
        <v>#DIV/0!</v>
      </c>
    </row>
    <row r="200" spans="1:12">
      <c r="A200" s="13" t="s">
        <v>5</v>
      </c>
      <c r="B200" s="30">
        <v>0</v>
      </c>
      <c r="C200" s="30">
        <v>0</v>
      </c>
      <c r="D200" s="46" t="e">
        <f t="shared" ref="D200" si="80">C200*100/B200</f>
        <v>#DIV/0!</v>
      </c>
      <c r="E200" s="30">
        <v>0</v>
      </c>
      <c r="F200" s="56" t="e">
        <f>E200*100/B200</f>
        <v>#DIV/0!</v>
      </c>
      <c r="G200" s="30">
        <v>0</v>
      </c>
      <c r="H200" s="46" t="e">
        <f t="shared" ref="H200" si="81">G200*100/B200</f>
        <v>#DIV/0!</v>
      </c>
      <c r="I200" s="11"/>
      <c r="J200" s="11"/>
      <c r="K200" s="170" t="e">
        <f t="shared" si="57"/>
        <v>#DIV/0!</v>
      </c>
      <c r="L200" s="170" t="e">
        <f t="shared" si="58"/>
        <v>#DIV/0!</v>
      </c>
    </row>
    <row r="201" spans="1:12" ht="31.5" hidden="1">
      <c r="A201" s="13" t="s">
        <v>6</v>
      </c>
      <c r="B201" s="30"/>
      <c r="C201" s="30"/>
      <c r="D201" s="56"/>
      <c r="E201" s="30"/>
      <c r="F201" s="56"/>
      <c r="G201" s="30"/>
      <c r="H201" s="46"/>
      <c r="I201" s="11"/>
      <c r="J201" s="11"/>
      <c r="K201" s="170" t="e">
        <f t="shared" si="57"/>
        <v>#DIV/0!</v>
      </c>
      <c r="L201" s="170" t="e">
        <f t="shared" si="58"/>
        <v>#DIV/0!</v>
      </c>
    </row>
    <row r="202" spans="1:12" ht="30" customHeight="1">
      <c r="A202" s="249" t="s">
        <v>218</v>
      </c>
      <c r="B202" s="250"/>
      <c r="C202" s="250"/>
      <c r="D202" s="250"/>
      <c r="E202" s="250"/>
      <c r="F202" s="250"/>
      <c r="G202" s="250"/>
      <c r="H202" s="250"/>
      <c r="I202" s="250"/>
      <c r="J202" s="251"/>
      <c r="L202" s="170"/>
    </row>
    <row r="203" spans="1:12">
      <c r="A203" s="13" t="s">
        <v>7</v>
      </c>
      <c r="B203" s="30">
        <f>B208+B213+B218</f>
        <v>21323.017059999998</v>
      </c>
      <c r="C203" s="30">
        <f>C208+C213+C218</f>
        <v>20487.710039999998</v>
      </c>
      <c r="D203" s="56">
        <f t="shared" ref="D203" si="82">C203*100/B203</f>
        <v>96.082603987749181</v>
      </c>
      <c r="E203" s="30">
        <f>E208+E213+E218</f>
        <v>20487.710039999998</v>
      </c>
      <c r="F203" s="56">
        <f>E203*100/B203</f>
        <v>96.082603987749181</v>
      </c>
      <c r="G203" s="30">
        <f>G208+G213+G218</f>
        <v>20163.300000000003</v>
      </c>
      <c r="H203" s="46">
        <f t="shared" ref="H203" si="83">G203*100/B203</f>
        <v>94.561196210007651</v>
      </c>
      <c r="I203" s="11"/>
      <c r="J203" s="11"/>
      <c r="K203" s="170">
        <f t="shared" si="57"/>
        <v>96.082603987749181</v>
      </c>
      <c r="L203" s="170">
        <f t="shared" si="58"/>
        <v>94.561196210007651</v>
      </c>
    </row>
    <row r="204" spans="1:12" ht="31.5">
      <c r="A204" s="13" t="s">
        <v>9</v>
      </c>
      <c r="B204" s="30">
        <f t="shared" ref="B204:G206" si="84">B209+B214+B219</f>
        <v>0</v>
      </c>
      <c r="C204" s="30">
        <f t="shared" si="84"/>
        <v>0</v>
      </c>
      <c r="D204" s="56"/>
      <c r="E204" s="30">
        <f t="shared" si="84"/>
        <v>0</v>
      </c>
      <c r="F204" s="56"/>
      <c r="G204" s="30">
        <f t="shared" si="84"/>
        <v>0</v>
      </c>
      <c r="H204" s="46"/>
      <c r="I204" s="11"/>
      <c r="J204" s="11"/>
      <c r="L204" s="170"/>
    </row>
    <row r="205" spans="1:12">
      <c r="A205" s="13" t="s">
        <v>5</v>
      </c>
      <c r="B205" s="30">
        <f t="shared" si="84"/>
        <v>7431.1509999999998</v>
      </c>
      <c r="C205" s="30">
        <f t="shared" si="84"/>
        <v>6976.2742200000002</v>
      </c>
      <c r="D205" s="56">
        <f t="shared" ref="D205" si="85">C205*100/B205</f>
        <v>93.878784322913106</v>
      </c>
      <c r="E205" s="30">
        <f t="shared" si="84"/>
        <v>6976.2742200000002</v>
      </c>
      <c r="F205" s="56">
        <f>E205*100/B205</f>
        <v>93.878784322913106</v>
      </c>
      <c r="G205" s="30">
        <f t="shared" si="84"/>
        <v>6976.3</v>
      </c>
      <c r="H205" s="46">
        <f t="shared" ref="H205" si="86">G205*100/B205</f>
        <v>93.87913124090737</v>
      </c>
      <c r="I205" s="11"/>
      <c r="J205" s="11"/>
      <c r="K205" s="170">
        <f t="shared" ref="K205:K225" si="87">E205*100/B205</f>
        <v>93.878784322913106</v>
      </c>
      <c r="L205" s="170">
        <f t="shared" ref="L205:L225" si="88">G205*100/B205</f>
        <v>93.87913124090737</v>
      </c>
    </row>
    <row r="206" spans="1:12" ht="31.5">
      <c r="A206" s="13" t="s">
        <v>6</v>
      </c>
      <c r="B206" s="30">
        <f t="shared" si="84"/>
        <v>0</v>
      </c>
      <c r="C206" s="30">
        <f t="shared" si="84"/>
        <v>0</v>
      </c>
      <c r="D206" s="56"/>
      <c r="E206" s="30">
        <f t="shared" si="84"/>
        <v>0</v>
      </c>
      <c r="F206" s="56"/>
      <c r="G206" s="30">
        <f t="shared" si="84"/>
        <v>0</v>
      </c>
      <c r="H206" s="46"/>
      <c r="I206" s="11"/>
      <c r="J206" s="11"/>
      <c r="L206" s="170"/>
    </row>
    <row r="207" spans="1:12" s="2" customFormat="1" ht="20.25" customHeight="1">
      <c r="A207" s="252" t="s">
        <v>48</v>
      </c>
      <c r="B207" s="253"/>
      <c r="C207" s="253"/>
      <c r="D207" s="253"/>
      <c r="E207" s="253"/>
      <c r="F207" s="253"/>
      <c r="G207" s="253"/>
      <c r="H207" s="253"/>
      <c r="I207" s="254"/>
      <c r="J207" s="12"/>
      <c r="K207" s="170"/>
      <c r="L207" s="170"/>
    </row>
    <row r="208" spans="1:12">
      <c r="A208" s="13" t="s">
        <v>7</v>
      </c>
      <c r="B208" s="30">
        <v>12131.304400000001</v>
      </c>
      <c r="C208" s="30">
        <v>11430.704949999999</v>
      </c>
      <c r="D208" s="46"/>
      <c r="E208" s="30">
        <v>11430.704949999999</v>
      </c>
      <c r="F208" s="56"/>
      <c r="G208" s="30">
        <v>11430.7</v>
      </c>
      <c r="H208" s="46">
        <f t="shared" ref="H208" si="89">G208*100/B208</f>
        <v>94.224822188123468</v>
      </c>
      <c r="I208" s="269" t="s">
        <v>116</v>
      </c>
      <c r="J208" s="269" t="s">
        <v>337</v>
      </c>
      <c r="K208" s="170">
        <f t="shared" si="87"/>
        <v>94.224862991649914</v>
      </c>
      <c r="L208" s="170">
        <f t="shared" si="88"/>
        <v>94.224822188123468</v>
      </c>
    </row>
    <row r="209" spans="1:12" ht="31.5" hidden="1" customHeight="1">
      <c r="A209" s="13" t="s">
        <v>9</v>
      </c>
      <c r="B209" s="30"/>
      <c r="C209" s="30"/>
      <c r="D209" s="46"/>
      <c r="E209" s="30"/>
      <c r="F209" s="56"/>
      <c r="G209" s="30"/>
      <c r="H209" s="46"/>
      <c r="I209" s="270"/>
      <c r="J209" s="270"/>
      <c r="K209" s="170" t="e">
        <f t="shared" si="87"/>
        <v>#DIV/0!</v>
      </c>
      <c r="L209" s="170" t="e">
        <f t="shared" si="88"/>
        <v>#DIV/0!</v>
      </c>
    </row>
    <row r="210" spans="1:12">
      <c r="A210" s="13" t="s">
        <v>5</v>
      </c>
      <c r="B210" s="30">
        <v>7431.1509999999998</v>
      </c>
      <c r="C210" s="30">
        <v>6976.2742200000002</v>
      </c>
      <c r="D210" s="46"/>
      <c r="E210" s="30">
        <f>6045.12377+931.15045</f>
        <v>6976.2742200000002</v>
      </c>
      <c r="F210" s="56"/>
      <c r="G210" s="30">
        <v>6976.3</v>
      </c>
      <c r="H210" s="46">
        <f t="shared" ref="H210" si="90">G210*100/B210</f>
        <v>93.87913124090737</v>
      </c>
      <c r="I210" s="271"/>
      <c r="J210" s="271"/>
      <c r="K210" s="170">
        <f t="shared" si="87"/>
        <v>93.878784322913106</v>
      </c>
      <c r="L210" s="170">
        <f t="shared" si="88"/>
        <v>93.87913124090737</v>
      </c>
    </row>
    <row r="211" spans="1:12" ht="31.5" hidden="1">
      <c r="A211" s="13" t="s">
        <v>6</v>
      </c>
      <c r="B211" s="30"/>
      <c r="C211" s="30"/>
      <c r="D211" s="56"/>
      <c r="E211" s="30"/>
      <c r="F211" s="56"/>
      <c r="G211" s="30"/>
      <c r="H211" s="46"/>
      <c r="I211" s="11"/>
      <c r="J211" s="11"/>
      <c r="K211" s="170" t="e">
        <f t="shared" si="87"/>
        <v>#DIV/0!</v>
      </c>
      <c r="L211" s="170" t="e">
        <f t="shared" si="88"/>
        <v>#DIV/0!</v>
      </c>
    </row>
    <row r="212" spans="1:12" s="2" customFormat="1" ht="18.75" customHeight="1">
      <c r="A212" s="252" t="s">
        <v>49</v>
      </c>
      <c r="B212" s="253"/>
      <c r="C212" s="253"/>
      <c r="D212" s="253"/>
      <c r="E212" s="253"/>
      <c r="F212" s="253"/>
      <c r="G212" s="253"/>
      <c r="H212" s="253"/>
      <c r="I212" s="254"/>
      <c r="J212" s="12"/>
      <c r="K212" s="170"/>
      <c r="L212" s="170"/>
    </row>
    <row r="213" spans="1:12" ht="63.75" customHeight="1">
      <c r="A213" s="13" t="s">
        <v>7</v>
      </c>
      <c r="B213" s="30">
        <v>0</v>
      </c>
      <c r="C213" s="30">
        <v>0</v>
      </c>
      <c r="D213" s="46" t="e">
        <f t="shared" ref="D213" si="91">C213*100/B213</f>
        <v>#DIV/0!</v>
      </c>
      <c r="E213" s="30">
        <v>0</v>
      </c>
      <c r="F213" s="56"/>
      <c r="G213" s="30">
        <v>0</v>
      </c>
      <c r="H213" s="46" t="e">
        <f t="shared" ref="H213" si="92">G213*100/B213</f>
        <v>#DIV/0!</v>
      </c>
      <c r="I213" s="11"/>
      <c r="J213" s="266" t="s">
        <v>265</v>
      </c>
      <c r="K213" s="170" t="e">
        <f t="shared" si="87"/>
        <v>#DIV/0!</v>
      </c>
      <c r="L213" s="170" t="e">
        <f t="shared" si="88"/>
        <v>#DIV/0!</v>
      </c>
    </row>
    <row r="214" spans="1:12" ht="31.5" hidden="1" customHeight="1">
      <c r="A214" s="13" t="s">
        <v>9</v>
      </c>
      <c r="B214" s="30"/>
      <c r="C214" s="30"/>
      <c r="D214" s="46"/>
      <c r="E214" s="30"/>
      <c r="F214" s="56"/>
      <c r="G214" s="30"/>
      <c r="H214" s="46"/>
      <c r="I214" s="11"/>
      <c r="J214" s="267"/>
      <c r="K214" s="170" t="e">
        <f t="shared" si="87"/>
        <v>#DIV/0!</v>
      </c>
      <c r="L214" s="170" t="e">
        <f t="shared" si="88"/>
        <v>#DIV/0!</v>
      </c>
    </row>
    <row r="215" spans="1:12" ht="65.25" customHeight="1">
      <c r="A215" s="13" t="s">
        <v>5</v>
      </c>
      <c r="B215" s="30">
        <v>0</v>
      </c>
      <c r="C215" s="30">
        <v>0</v>
      </c>
      <c r="D215" s="46" t="e">
        <f t="shared" ref="D215" si="93">C215*100/B215</f>
        <v>#DIV/0!</v>
      </c>
      <c r="E215" s="30">
        <v>0</v>
      </c>
      <c r="F215" s="56"/>
      <c r="G215" s="30">
        <v>0</v>
      </c>
      <c r="H215" s="46" t="e">
        <f t="shared" ref="H215" si="94">G215*100/B215</f>
        <v>#DIV/0!</v>
      </c>
      <c r="I215" s="11"/>
      <c r="J215" s="268"/>
      <c r="K215" s="170" t="e">
        <f t="shared" si="87"/>
        <v>#DIV/0!</v>
      </c>
      <c r="L215" s="170" t="e">
        <f t="shared" si="88"/>
        <v>#DIV/0!</v>
      </c>
    </row>
    <row r="216" spans="1:12" ht="31.5" hidden="1">
      <c r="A216" s="13" t="s">
        <v>6</v>
      </c>
      <c r="B216" s="30"/>
      <c r="C216" s="30"/>
      <c r="D216" s="56"/>
      <c r="E216" s="30"/>
      <c r="F216" s="56"/>
      <c r="G216" s="30"/>
      <c r="H216" s="46"/>
      <c r="I216" s="11"/>
      <c r="J216" s="11"/>
      <c r="K216" s="170" t="e">
        <f t="shared" si="87"/>
        <v>#DIV/0!</v>
      </c>
      <c r="L216" s="170" t="e">
        <f t="shared" si="88"/>
        <v>#DIV/0!</v>
      </c>
    </row>
    <row r="217" spans="1:12" s="2" customFormat="1">
      <c r="A217" s="252" t="s">
        <v>22</v>
      </c>
      <c r="B217" s="253"/>
      <c r="C217" s="253"/>
      <c r="D217" s="253"/>
      <c r="E217" s="253"/>
      <c r="F217" s="253"/>
      <c r="G217" s="253"/>
      <c r="H217" s="253"/>
      <c r="I217" s="254"/>
      <c r="J217" s="12"/>
      <c r="K217" s="170"/>
      <c r="L217" s="170"/>
    </row>
    <row r="218" spans="1:12" ht="36" customHeight="1">
      <c r="A218" s="13" t="s">
        <v>7</v>
      </c>
      <c r="B218" s="30">
        <v>9191.7126599999992</v>
      </c>
      <c r="C218" s="30">
        <v>9057.0050900000006</v>
      </c>
      <c r="D218" s="46"/>
      <c r="E218" s="30">
        <v>9057.0050900000006</v>
      </c>
      <c r="F218" s="46"/>
      <c r="G218" s="30">
        <v>8732.6</v>
      </c>
      <c r="H218" s="46">
        <f t="shared" ref="H218" si="95">G218*100/B218</f>
        <v>95.005145646056349</v>
      </c>
      <c r="I218" s="11" t="s">
        <v>117</v>
      </c>
      <c r="J218" s="11" t="s">
        <v>257</v>
      </c>
      <c r="K218" s="170">
        <f>E218*100/B218</f>
        <v>98.534467133788766</v>
      </c>
      <c r="L218" s="170">
        <f t="shared" si="88"/>
        <v>95.005145646056349</v>
      </c>
    </row>
    <row r="219" spans="1:12" ht="31.5" hidden="1">
      <c r="A219" s="13" t="s">
        <v>9</v>
      </c>
      <c r="B219" s="30"/>
      <c r="C219" s="30"/>
      <c r="D219" s="56"/>
      <c r="E219" s="30"/>
      <c r="F219" s="56"/>
      <c r="G219" s="30"/>
      <c r="H219" s="46"/>
      <c r="I219" s="11"/>
      <c r="J219" s="11"/>
      <c r="K219" s="170" t="e">
        <f t="shared" si="87"/>
        <v>#DIV/0!</v>
      </c>
      <c r="L219" s="170" t="e">
        <f t="shared" si="88"/>
        <v>#DIV/0!</v>
      </c>
    </row>
    <row r="220" spans="1:12" hidden="1">
      <c r="A220" s="13" t="s">
        <v>5</v>
      </c>
      <c r="B220" s="30"/>
      <c r="C220" s="30"/>
      <c r="D220" s="56"/>
      <c r="E220" s="30"/>
      <c r="F220" s="56"/>
      <c r="G220" s="30"/>
      <c r="H220" s="46"/>
      <c r="I220" s="11"/>
      <c r="J220" s="11"/>
      <c r="K220" s="170" t="e">
        <f t="shared" si="87"/>
        <v>#DIV/0!</v>
      </c>
      <c r="L220" s="170" t="e">
        <f t="shared" si="88"/>
        <v>#DIV/0!</v>
      </c>
    </row>
    <row r="221" spans="1:12" ht="31.5" hidden="1">
      <c r="A221" s="13" t="s">
        <v>6</v>
      </c>
      <c r="B221" s="30"/>
      <c r="C221" s="30"/>
      <c r="D221" s="56"/>
      <c r="E221" s="30"/>
      <c r="F221" s="56"/>
      <c r="G221" s="30"/>
      <c r="H221" s="46"/>
      <c r="I221" s="11"/>
      <c r="J221" s="11"/>
      <c r="K221" s="170" t="e">
        <f t="shared" si="87"/>
        <v>#DIV/0!</v>
      </c>
      <c r="L221" s="170" t="e">
        <f t="shared" si="88"/>
        <v>#DIV/0!</v>
      </c>
    </row>
    <row r="222" spans="1:12" ht="26.25" customHeight="1">
      <c r="A222" s="249" t="s">
        <v>210</v>
      </c>
      <c r="B222" s="250"/>
      <c r="C222" s="250"/>
      <c r="D222" s="250"/>
      <c r="E222" s="250"/>
      <c r="F222" s="250"/>
      <c r="G222" s="250"/>
      <c r="H222" s="250"/>
      <c r="I222" s="250"/>
      <c r="J222" s="251"/>
      <c r="L222" s="170"/>
    </row>
    <row r="223" spans="1:12" ht="51" customHeight="1">
      <c r="A223" s="13" t="s">
        <v>7</v>
      </c>
      <c r="B223" s="30">
        <v>107</v>
      </c>
      <c r="C223" s="30">
        <v>107</v>
      </c>
      <c r="D223" s="56"/>
      <c r="E223" s="30">
        <v>107</v>
      </c>
      <c r="F223" s="56"/>
      <c r="G223" s="30">
        <v>107</v>
      </c>
      <c r="H223" s="46">
        <f t="shared" ref="H223" si="96">G223*100/B223</f>
        <v>100</v>
      </c>
      <c r="I223" s="11" t="s">
        <v>291</v>
      </c>
      <c r="J223" s="11"/>
      <c r="K223" s="170">
        <f t="shared" si="87"/>
        <v>100</v>
      </c>
      <c r="L223" s="170">
        <f t="shared" si="88"/>
        <v>100</v>
      </c>
    </row>
    <row r="224" spans="1:12" ht="31.5" hidden="1">
      <c r="A224" s="13" t="s">
        <v>9</v>
      </c>
      <c r="B224" s="30"/>
      <c r="C224" s="30"/>
      <c r="D224" s="56"/>
      <c r="E224" s="30"/>
      <c r="F224" s="56"/>
      <c r="G224" s="30"/>
      <c r="H224" s="46"/>
      <c r="I224" s="11"/>
      <c r="J224" s="11"/>
      <c r="L224" s="170" t="e">
        <f t="shared" si="88"/>
        <v>#DIV/0!</v>
      </c>
    </row>
    <row r="225" spans="1:12" ht="47.25">
      <c r="A225" s="13" t="s">
        <v>5</v>
      </c>
      <c r="B225" s="30">
        <v>57</v>
      </c>
      <c r="C225" s="30">
        <v>57</v>
      </c>
      <c r="D225" s="56"/>
      <c r="E225" s="30">
        <v>57</v>
      </c>
      <c r="F225" s="56"/>
      <c r="G225" s="30">
        <v>57</v>
      </c>
      <c r="H225" s="46">
        <f t="shared" ref="H225" si="97">G225*100/B225</f>
        <v>100</v>
      </c>
      <c r="I225" s="11" t="s">
        <v>292</v>
      </c>
      <c r="J225" s="11"/>
      <c r="K225" s="170">
        <f t="shared" si="87"/>
        <v>100</v>
      </c>
      <c r="L225" s="170">
        <f t="shared" si="88"/>
        <v>100</v>
      </c>
    </row>
    <row r="226" spans="1:12" ht="31.5" hidden="1">
      <c r="A226" s="13" t="s">
        <v>6</v>
      </c>
      <c r="B226" s="30"/>
      <c r="C226" s="30"/>
      <c r="D226" s="56"/>
      <c r="E226" s="30"/>
      <c r="F226" s="56"/>
      <c r="G226" s="30"/>
      <c r="H226" s="46"/>
      <c r="I226" s="11"/>
      <c r="J226" s="11"/>
    </row>
    <row r="228" spans="1:12">
      <c r="A228" s="248" t="s">
        <v>106</v>
      </c>
      <c r="B228" s="248"/>
      <c r="C228" s="248"/>
      <c r="D228" s="248"/>
      <c r="E228" s="248"/>
    </row>
    <row r="230" spans="1:12" hidden="1"/>
    <row r="231" spans="1:12" ht="17.25" customHeight="1"/>
    <row r="232" spans="1:12" ht="20.25">
      <c r="A232" s="245" t="s">
        <v>100</v>
      </c>
      <c r="B232" s="245"/>
      <c r="C232" s="19"/>
      <c r="D232" s="60"/>
      <c r="E232" s="19"/>
      <c r="F232" s="60"/>
      <c r="G232" s="19"/>
      <c r="H232" s="47"/>
      <c r="I232" s="19"/>
      <c r="J232" s="18"/>
      <c r="K232" s="166"/>
    </row>
    <row r="233" spans="1:12" ht="20.25">
      <c r="A233" s="36" t="s">
        <v>101</v>
      </c>
      <c r="B233" s="32"/>
      <c r="C233" s="20"/>
      <c r="D233" s="60"/>
      <c r="E233" s="19"/>
      <c r="F233" s="60"/>
      <c r="G233" s="19"/>
      <c r="H233" s="47"/>
      <c r="I233" s="19"/>
      <c r="J233" s="21"/>
      <c r="K233" s="167"/>
    </row>
    <row r="234" spans="1:12" ht="20.25">
      <c r="A234" s="8" t="s">
        <v>102</v>
      </c>
      <c r="B234" s="32"/>
      <c r="C234" s="22"/>
      <c r="D234" s="61"/>
      <c r="E234" s="22"/>
      <c r="F234" s="61"/>
      <c r="G234" s="9"/>
      <c r="H234" s="51"/>
      <c r="I234" s="9" t="s">
        <v>103</v>
      </c>
      <c r="J234" s="23"/>
      <c r="K234" s="171"/>
    </row>
    <row r="235" spans="1:12" ht="18.75">
      <c r="A235" s="6"/>
      <c r="B235" s="33"/>
      <c r="C235" s="23"/>
      <c r="D235" s="223"/>
      <c r="E235" s="23"/>
      <c r="F235" s="223"/>
      <c r="G235" s="17"/>
      <c r="H235" s="53"/>
      <c r="I235" s="24"/>
      <c r="J235" s="23"/>
      <c r="K235" s="172"/>
    </row>
    <row r="236" spans="1:12" ht="27.75" customHeight="1">
      <c r="A236" s="3"/>
      <c r="B236" s="34"/>
      <c r="C236" s="17"/>
      <c r="D236" s="62"/>
      <c r="E236" s="17"/>
      <c r="F236" s="62"/>
      <c r="G236" s="17"/>
      <c r="H236" s="53"/>
      <c r="I236" s="14"/>
      <c r="J236" s="17"/>
      <c r="K236" s="171"/>
    </row>
    <row r="237" spans="1:12" ht="16.5">
      <c r="A237" s="10" t="s">
        <v>104</v>
      </c>
      <c r="B237" s="35"/>
      <c r="C237" s="17"/>
      <c r="D237" s="62"/>
      <c r="E237" s="17"/>
      <c r="F237" s="62"/>
      <c r="G237" s="17"/>
      <c r="H237" s="53"/>
      <c r="I237" s="14"/>
      <c r="J237" s="17"/>
      <c r="K237" s="171"/>
    </row>
    <row r="238" spans="1:12" ht="16.5">
      <c r="A238" s="246" t="s">
        <v>105</v>
      </c>
      <c r="B238" s="246"/>
      <c r="C238" s="17"/>
      <c r="D238" s="62"/>
      <c r="E238" s="17"/>
      <c r="F238" s="62"/>
      <c r="G238" s="17"/>
      <c r="H238" s="53"/>
      <c r="I238" s="14"/>
      <c r="J238" s="17"/>
      <c r="K238" s="171"/>
    </row>
  </sheetData>
  <sheetProtection password="CC21" sheet="1" objects="1" scenarios="1" formatCells="0" formatColumns="0" formatRows="0" insertColumns="0" insertRows="0" insertHyperlinks="0" deleteColumns="0" deleteRows="0" sort="0" autoFilter="0" pivotTables="0"/>
  <mergeCells count="56">
    <mergeCell ref="A207:I207"/>
    <mergeCell ref="A212:I212"/>
    <mergeCell ref="A217:I217"/>
    <mergeCell ref="A222:J222"/>
    <mergeCell ref="A127:I127"/>
    <mergeCell ref="A192:I192"/>
    <mergeCell ref="A137:I137"/>
    <mergeCell ref="A147:J147"/>
    <mergeCell ref="A152:J152"/>
    <mergeCell ref="A182:I182"/>
    <mergeCell ref="J213:J215"/>
    <mergeCell ref="I208:I210"/>
    <mergeCell ref="J208:J210"/>
    <mergeCell ref="J178:J180"/>
    <mergeCell ref="A167:J167"/>
    <mergeCell ref="A197:J197"/>
    <mergeCell ref="A202:J202"/>
    <mergeCell ref="A187:I187"/>
    <mergeCell ref="A117:J117"/>
    <mergeCell ref="A122:J122"/>
    <mergeCell ref="A157:I157"/>
    <mergeCell ref="A162:I162"/>
    <mergeCell ref="A172:J172"/>
    <mergeCell ref="A177:I177"/>
    <mergeCell ref="A132:I132"/>
    <mergeCell ref="A142:J142"/>
    <mergeCell ref="J21:J24"/>
    <mergeCell ref="I21:I23"/>
    <mergeCell ref="A35:J35"/>
    <mergeCell ref="A46:J46"/>
    <mergeCell ref="A101:J101"/>
    <mergeCell ref="J87:J88"/>
    <mergeCell ref="A112:J112"/>
    <mergeCell ref="A91:J91"/>
    <mergeCell ref="A41:J41"/>
    <mergeCell ref="A66:J66"/>
    <mergeCell ref="A61:J61"/>
    <mergeCell ref="A71:J71"/>
    <mergeCell ref="A76:J76"/>
    <mergeCell ref="A106:J106"/>
    <mergeCell ref="A232:B232"/>
    <mergeCell ref="A238:B238"/>
    <mergeCell ref="A2:J2"/>
    <mergeCell ref="A1:J1"/>
    <mergeCell ref="A3:J3"/>
    <mergeCell ref="A228:E228"/>
    <mergeCell ref="A30:J30"/>
    <mergeCell ref="A25:J25"/>
    <mergeCell ref="A10:J10"/>
    <mergeCell ref="A20:I20"/>
    <mergeCell ref="A15:I15"/>
    <mergeCell ref="A86:J86"/>
    <mergeCell ref="A51:J51"/>
    <mergeCell ref="A56:J56"/>
    <mergeCell ref="A81:J81"/>
    <mergeCell ref="A96:J96"/>
  </mergeCells>
  <pageMargins left="0.70866141732283472" right="0.70866141732283472" top="0.74803149606299213" bottom="0.74803149606299213" header="0.31496062992125984" footer="0.31496062992125984"/>
  <pageSetup paperSize="9" scale="57" fitToHeight="0" orientation="landscape" r:id="rId1"/>
  <rowBreaks count="4" manualBreakCount="4">
    <brk id="53" max="9" man="1"/>
    <brk id="70" max="9" man="1"/>
    <brk id="95" max="9" man="1"/>
    <brk id="151" max="9" man="1"/>
  </rowBreaks>
</worksheet>
</file>

<file path=xl/worksheets/sheet2.xml><?xml version="1.0" encoding="utf-8"?>
<worksheet xmlns="http://schemas.openxmlformats.org/spreadsheetml/2006/main" xmlns:r="http://schemas.openxmlformats.org/officeDocument/2006/relationships">
  <sheetPr>
    <pageSetUpPr fitToPage="1"/>
  </sheetPr>
  <dimension ref="A1:Q114"/>
  <sheetViews>
    <sheetView zoomScale="80" zoomScaleNormal="80" zoomScaleSheetLayoutView="70" workbookViewId="0">
      <selection activeCell="C3" sqref="C3"/>
    </sheetView>
  </sheetViews>
  <sheetFormatPr defaultColWidth="9.140625" defaultRowHeight="18.75"/>
  <cols>
    <col min="1" max="1" width="7.5703125" style="6" customWidth="1"/>
    <col min="2" max="2" width="38.7109375" style="6" customWidth="1"/>
    <col min="3" max="3" width="16.28515625" style="23" customWidth="1"/>
    <col min="4" max="4" width="16" style="23" customWidth="1"/>
    <col min="5" max="5" width="18.85546875" style="23" bestFit="1" customWidth="1"/>
    <col min="6" max="6" width="15.5703125" style="24" customWidth="1"/>
    <col min="7" max="7" width="14.7109375" style="186" customWidth="1"/>
    <col min="8" max="9" width="14.7109375" style="23" customWidth="1"/>
    <col min="10" max="10" width="14.7109375" style="24" customWidth="1"/>
    <col min="11" max="11" width="21.85546875" style="52" customWidth="1"/>
    <col min="12" max="12" width="123.7109375" style="6" customWidth="1"/>
    <col min="13" max="13" width="7.42578125" style="6" hidden="1" customWidth="1"/>
    <col min="14" max="14" width="10.140625" style="6" hidden="1" customWidth="1"/>
    <col min="15" max="15" width="9.140625" style="6" hidden="1" customWidth="1"/>
    <col min="16" max="16" width="9.140625" style="6"/>
    <col min="17" max="17" width="17.42578125" style="6" bestFit="1" customWidth="1"/>
    <col min="18" max="16384" width="9.140625" style="6"/>
  </cols>
  <sheetData>
    <row r="1" spans="1:12" ht="33.75" customHeight="1">
      <c r="A1" s="247" t="s">
        <v>124</v>
      </c>
      <c r="B1" s="247"/>
      <c r="C1" s="247"/>
      <c r="D1" s="247"/>
      <c r="E1" s="247"/>
      <c r="F1" s="247"/>
      <c r="G1" s="247"/>
      <c r="H1" s="247"/>
      <c r="I1" s="247"/>
      <c r="J1" s="247"/>
      <c r="K1" s="247"/>
      <c r="L1" s="247"/>
    </row>
    <row r="2" spans="1:12" ht="34.5" customHeight="1">
      <c r="A2" s="247" t="s">
        <v>269</v>
      </c>
      <c r="B2" s="247"/>
      <c r="C2" s="247"/>
      <c r="D2" s="247"/>
      <c r="E2" s="247"/>
      <c r="F2" s="247"/>
      <c r="G2" s="247"/>
      <c r="H2" s="247"/>
      <c r="I2" s="247"/>
      <c r="J2" s="247"/>
      <c r="K2" s="247"/>
      <c r="L2" s="247"/>
    </row>
    <row r="3" spans="1:12" ht="20.25" customHeight="1">
      <c r="A3" s="98"/>
      <c r="B3" s="98"/>
      <c r="C3" s="66"/>
      <c r="D3" s="66"/>
      <c r="E3" s="66"/>
      <c r="F3" s="67"/>
      <c r="H3" s="66"/>
      <c r="I3" s="66"/>
      <c r="J3" s="67"/>
      <c r="K3" s="187"/>
      <c r="L3" s="239" t="s">
        <v>55</v>
      </c>
    </row>
    <row r="4" spans="1:12" s="99" customFormat="1" ht="30" customHeight="1">
      <c r="A4" s="277" t="s">
        <v>56</v>
      </c>
      <c r="B4" s="277" t="s">
        <v>57</v>
      </c>
      <c r="C4" s="279" t="s">
        <v>58</v>
      </c>
      <c r="D4" s="280"/>
      <c r="E4" s="280"/>
      <c r="F4" s="281"/>
      <c r="G4" s="279" t="s">
        <v>8</v>
      </c>
      <c r="H4" s="280"/>
      <c r="I4" s="280"/>
      <c r="J4" s="281"/>
      <c r="K4" s="282" t="s">
        <v>224</v>
      </c>
      <c r="L4" s="277" t="s">
        <v>59</v>
      </c>
    </row>
    <row r="5" spans="1:12" s="99" customFormat="1" ht="28.5" customHeight="1">
      <c r="A5" s="278"/>
      <c r="B5" s="278"/>
      <c r="C5" s="68" t="s">
        <v>60</v>
      </c>
      <c r="D5" s="68" t="s">
        <v>61</v>
      </c>
      <c r="E5" s="68" t="s">
        <v>62</v>
      </c>
      <c r="F5" s="68" t="s">
        <v>63</v>
      </c>
      <c r="G5" s="188" t="s">
        <v>60</v>
      </c>
      <c r="H5" s="68" t="s">
        <v>61</v>
      </c>
      <c r="I5" s="68" t="s">
        <v>62</v>
      </c>
      <c r="J5" s="68" t="s">
        <v>63</v>
      </c>
      <c r="K5" s="283"/>
      <c r="L5" s="278"/>
    </row>
    <row r="6" spans="1:12" s="102" customFormat="1" ht="18.75" customHeight="1">
      <c r="A6" s="100">
        <v>1</v>
      </c>
      <c r="B6" s="101">
        <v>2</v>
      </c>
      <c r="C6" s="69">
        <v>3</v>
      </c>
      <c r="D6" s="69">
        <v>4</v>
      </c>
      <c r="E6" s="69">
        <v>5</v>
      </c>
      <c r="F6" s="69">
        <v>6</v>
      </c>
      <c r="G6" s="189">
        <v>7</v>
      </c>
      <c r="H6" s="69">
        <v>8</v>
      </c>
      <c r="I6" s="69">
        <v>9</v>
      </c>
      <c r="J6" s="69">
        <v>10</v>
      </c>
      <c r="K6" s="69">
        <v>11</v>
      </c>
      <c r="L6" s="101">
        <v>12</v>
      </c>
    </row>
    <row r="7" spans="1:12" ht="121.5" customHeight="1">
      <c r="A7" s="103" t="s">
        <v>64</v>
      </c>
      <c r="B7" s="104" t="s">
        <v>216</v>
      </c>
      <c r="C7" s="70">
        <f>C8+C9</f>
        <v>11797.355</v>
      </c>
      <c r="D7" s="70">
        <f>D8+D9</f>
        <v>907.55529000000001</v>
      </c>
      <c r="E7" s="70">
        <f>E8+E9</f>
        <v>964.67457999999999</v>
      </c>
      <c r="F7" s="70">
        <f>E7+D7+C7</f>
        <v>13669.584869999999</v>
      </c>
      <c r="G7" s="190">
        <f>G8+G9</f>
        <v>11560.584790000001</v>
      </c>
      <c r="H7" s="70">
        <f>H8+H9</f>
        <v>949.60896000000002</v>
      </c>
      <c r="I7" s="70">
        <f>I8+I9</f>
        <v>964.67457999999999</v>
      </c>
      <c r="J7" s="70">
        <f>J8+J9</f>
        <v>13474.868330000001</v>
      </c>
      <c r="K7" s="191">
        <f>J7/F7*100</f>
        <v>98.575548988123757</v>
      </c>
      <c r="L7" s="226"/>
    </row>
    <row r="8" spans="1:12" ht="261.75" customHeight="1">
      <c r="A8" s="105" t="s">
        <v>65</v>
      </c>
      <c r="B8" s="106" t="s">
        <v>10</v>
      </c>
      <c r="C8" s="71">
        <v>8419.8462099999997</v>
      </c>
      <c r="D8" s="71">
        <v>812</v>
      </c>
      <c r="E8" s="72"/>
      <c r="F8" s="73">
        <f>E8+D8+C8</f>
        <v>9231.8462099999997</v>
      </c>
      <c r="G8" s="192">
        <v>8183.076</v>
      </c>
      <c r="H8" s="71">
        <v>854.05367000000001</v>
      </c>
      <c r="I8" s="71">
        <v>0</v>
      </c>
      <c r="J8" s="70">
        <f>G8+H8+I8</f>
        <v>9037.1296700000003</v>
      </c>
      <c r="K8" s="191">
        <f>J8/F8*100</f>
        <v>97.890816900859107</v>
      </c>
      <c r="L8" s="107" t="s">
        <v>288</v>
      </c>
    </row>
    <row r="9" spans="1:12" ht="157.5" customHeight="1">
      <c r="A9" s="108" t="s">
        <v>66</v>
      </c>
      <c r="B9" s="109" t="s">
        <v>227</v>
      </c>
      <c r="C9" s="71">
        <v>3377.5087899999999</v>
      </c>
      <c r="D9" s="74">
        <v>95.555289999999999</v>
      </c>
      <c r="E9" s="74">
        <v>964.67457999999999</v>
      </c>
      <c r="F9" s="73">
        <f>E9+D9+C9</f>
        <v>4437.73866</v>
      </c>
      <c r="G9" s="192">
        <v>3377.5087899999999</v>
      </c>
      <c r="H9" s="71">
        <v>95.555289999999999</v>
      </c>
      <c r="I9" s="71">
        <v>964.67457999999999</v>
      </c>
      <c r="J9" s="70">
        <f>G9+H9+I9</f>
        <v>4437.73866</v>
      </c>
      <c r="K9" s="191">
        <f>J9/F9*100</f>
        <v>100</v>
      </c>
      <c r="L9" s="107" t="s">
        <v>289</v>
      </c>
    </row>
    <row r="10" spans="1:12" ht="175.5" customHeight="1">
      <c r="A10" s="110" t="s">
        <v>67</v>
      </c>
      <c r="B10" s="111" t="s">
        <v>215</v>
      </c>
      <c r="C10" s="75">
        <v>0</v>
      </c>
      <c r="D10" s="75"/>
      <c r="E10" s="75"/>
      <c r="F10" s="75">
        <f>E10+D10+C10</f>
        <v>0</v>
      </c>
      <c r="G10" s="182">
        <v>0</v>
      </c>
      <c r="H10" s="75"/>
      <c r="I10" s="75"/>
      <c r="J10" s="75">
        <f>SUM(G10:I10)</f>
        <v>0</v>
      </c>
      <c r="K10" s="175">
        <v>0</v>
      </c>
      <c r="L10" s="226" t="s">
        <v>290</v>
      </c>
    </row>
    <row r="11" spans="1:12" ht="57" customHeight="1">
      <c r="A11" s="110" t="s">
        <v>68</v>
      </c>
      <c r="B11" s="112" t="s">
        <v>214</v>
      </c>
      <c r="C11" s="75">
        <f t="shared" ref="C11:J11" si="0">C12+C36+C39</f>
        <v>291592.75588999997</v>
      </c>
      <c r="D11" s="24">
        <f t="shared" si="0"/>
        <v>654624.79214999999</v>
      </c>
      <c r="E11" s="75">
        <f t="shared" si="0"/>
        <v>327223.26949999999</v>
      </c>
      <c r="F11" s="75">
        <f t="shared" si="0"/>
        <v>1273440.81754</v>
      </c>
      <c r="G11" s="182">
        <f t="shared" si="0"/>
        <v>277263.12195999996</v>
      </c>
      <c r="H11" s="75">
        <f t="shared" si="0"/>
        <v>641077.54414999997</v>
      </c>
      <c r="I11" s="75">
        <f t="shared" si="0"/>
        <v>258895.91480999999</v>
      </c>
      <c r="J11" s="75">
        <f t="shared" si="0"/>
        <v>1177236.5809200001</v>
      </c>
      <c r="K11" s="76">
        <f>J11*100/F11</f>
        <v>92.44533116145557</v>
      </c>
      <c r="L11" s="107"/>
    </row>
    <row r="12" spans="1:12" ht="120.75" customHeight="1">
      <c r="A12" s="105" t="s">
        <v>150</v>
      </c>
      <c r="B12" s="107" t="s">
        <v>75</v>
      </c>
      <c r="C12" s="77">
        <v>227474.51589000001</v>
      </c>
      <c r="D12" s="77">
        <v>654624.79214999999</v>
      </c>
      <c r="E12" s="77">
        <v>327223.26949999999</v>
      </c>
      <c r="F12" s="78">
        <f>E12+D12+C12</f>
        <v>1209322.57754</v>
      </c>
      <c r="G12" s="193">
        <v>213922.67301999999</v>
      </c>
      <c r="H12" s="77">
        <v>641077.54414999997</v>
      </c>
      <c r="I12" s="77">
        <v>258895.91480999999</v>
      </c>
      <c r="J12" s="78">
        <f>G12+H12+I12</f>
        <v>1113896.1319800001</v>
      </c>
      <c r="K12" s="191">
        <f>J12*100/F12</f>
        <v>92.109099149201697</v>
      </c>
      <c r="L12" s="107" t="s">
        <v>318</v>
      </c>
    </row>
    <row r="13" spans="1:12" ht="56.25">
      <c r="A13" s="113"/>
      <c r="B13" s="114"/>
      <c r="C13" s="79"/>
      <c r="D13" s="79"/>
      <c r="E13" s="79"/>
      <c r="F13" s="80"/>
      <c r="G13" s="194"/>
      <c r="H13" s="79"/>
      <c r="I13" s="79"/>
      <c r="J13" s="80"/>
      <c r="K13" s="195"/>
      <c r="L13" s="114" t="s">
        <v>319</v>
      </c>
    </row>
    <row r="14" spans="1:12" ht="106.5" customHeight="1">
      <c r="A14" s="113"/>
      <c r="B14" s="114"/>
      <c r="C14" s="79"/>
      <c r="D14" s="79"/>
      <c r="E14" s="79"/>
      <c r="F14" s="80"/>
      <c r="G14" s="194"/>
      <c r="H14" s="79"/>
      <c r="I14" s="79"/>
      <c r="J14" s="80"/>
      <c r="K14" s="195"/>
      <c r="L14" s="114" t="s">
        <v>268</v>
      </c>
    </row>
    <row r="15" spans="1:12" ht="401.25" customHeight="1">
      <c r="A15" s="115"/>
      <c r="B15" s="114"/>
      <c r="C15" s="79"/>
      <c r="D15" s="79"/>
      <c r="E15" s="79"/>
      <c r="F15" s="80"/>
      <c r="G15" s="194"/>
      <c r="H15" s="79"/>
      <c r="I15" s="79"/>
      <c r="J15" s="80"/>
      <c r="K15" s="195"/>
      <c r="L15" s="114" t="s">
        <v>351</v>
      </c>
    </row>
    <row r="16" spans="1:12" ht="343.5" customHeight="1">
      <c r="A16" s="115"/>
      <c r="B16" s="114"/>
      <c r="C16" s="79"/>
      <c r="D16" s="79"/>
      <c r="E16" s="79"/>
      <c r="F16" s="80"/>
      <c r="G16" s="194"/>
      <c r="H16" s="79"/>
      <c r="I16" s="79"/>
      <c r="J16" s="80"/>
      <c r="K16" s="195"/>
      <c r="L16" s="114" t="s">
        <v>320</v>
      </c>
    </row>
    <row r="17" spans="1:12" ht="80.25" customHeight="1">
      <c r="A17" s="115"/>
      <c r="B17" s="114"/>
      <c r="C17" s="79"/>
      <c r="D17" s="79"/>
      <c r="E17" s="79"/>
      <c r="F17" s="80"/>
      <c r="G17" s="194"/>
      <c r="H17" s="79"/>
      <c r="I17" s="79"/>
      <c r="J17" s="80"/>
      <c r="K17" s="195"/>
      <c r="L17" s="114" t="s">
        <v>321</v>
      </c>
    </row>
    <row r="18" spans="1:12" ht="47.25" customHeight="1">
      <c r="A18" s="115"/>
      <c r="B18" s="114"/>
      <c r="C18" s="79"/>
      <c r="D18" s="79"/>
      <c r="E18" s="79"/>
      <c r="F18" s="80"/>
      <c r="G18" s="194"/>
      <c r="H18" s="79"/>
      <c r="I18" s="79"/>
      <c r="J18" s="80"/>
      <c r="K18" s="195"/>
      <c r="L18" s="224" t="s">
        <v>262</v>
      </c>
    </row>
    <row r="19" spans="1:12" ht="42" customHeight="1">
      <c r="A19" s="115"/>
      <c r="B19" s="114"/>
      <c r="C19" s="79"/>
      <c r="D19" s="79"/>
      <c r="E19" s="79"/>
      <c r="F19" s="80"/>
      <c r="G19" s="194"/>
      <c r="H19" s="79"/>
      <c r="I19" s="79"/>
      <c r="J19" s="80"/>
      <c r="K19" s="195"/>
      <c r="L19" s="114" t="s">
        <v>322</v>
      </c>
    </row>
    <row r="20" spans="1:12" ht="48" hidden="1" customHeight="1">
      <c r="A20" s="115"/>
      <c r="B20" s="114"/>
      <c r="C20" s="79"/>
      <c r="D20" s="79"/>
      <c r="E20" s="79"/>
      <c r="F20" s="80"/>
      <c r="G20" s="194"/>
      <c r="H20" s="79"/>
      <c r="I20" s="79"/>
      <c r="J20" s="80"/>
      <c r="K20" s="195"/>
      <c r="L20" s="224"/>
    </row>
    <row r="21" spans="1:12" ht="341.25" customHeight="1">
      <c r="A21" s="115"/>
      <c r="B21" s="114"/>
      <c r="C21" s="79"/>
      <c r="D21" s="79"/>
      <c r="E21" s="79"/>
      <c r="F21" s="80"/>
      <c r="G21" s="194"/>
      <c r="H21" s="79"/>
      <c r="I21" s="79"/>
      <c r="J21" s="80"/>
      <c r="K21" s="195"/>
      <c r="L21" s="224" t="s">
        <v>323</v>
      </c>
    </row>
    <row r="22" spans="1:12" ht="121.5" customHeight="1">
      <c r="A22" s="115"/>
      <c r="B22" s="114"/>
      <c r="C22" s="79"/>
      <c r="D22" s="79"/>
      <c r="E22" s="79"/>
      <c r="F22" s="80"/>
      <c r="G22" s="194"/>
      <c r="H22" s="79"/>
      <c r="I22" s="79"/>
      <c r="J22" s="80"/>
      <c r="K22" s="195"/>
      <c r="L22" s="114" t="s">
        <v>324</v>
      </c>
    </row>
    <row r="23" spans="1:12" ht="64.5" customHeight="1">
      <c r="A23" s="115"/>
      <c r="B23" s="114"/>
      <c r="C23" s="79"/>
      <c r="D23" s="79"/>
      <c r="E23" s="79"/>
      <c r="F23" s="80"/>
      <c r="G23" s="194"/>
      <c r="H23" s="79"/>
      <c r="I23" s="79"/>
      <c r="J23" s="80"/>
      <c r="K23" s="195"/>
      <c r="L23" s="224" t="s">
        <v>325</v>
      </c>
    </row>
    <row r="24" spans="1:12" ht="161.25" customHeight="1">
      <c r="A24" s="115"/>
      <c r="B24" s="114"/>
      <c r="C24" s="79"/>
      <c r="D24" s="79"/>
      <c r="E24" s="79"/>
      <c r="F24" s="80"/>
      <c r="G24" s="194"/>
      <c r="H24" s="79"/>
      <c r="I24" s="79"/>
      <c r="J24" s="80"/>
      <c r="K24" s="195"/>
      <c r="L24" s="114" t="s">
        <v>326</v>
      </c>
    </row>
    <row r="25" spans="1:12" ht="396" customHeight="1">
      <c r="A25" s="115"/>
      <c r="B25" s="114"/>
      <c r="C25" s="79"/>
      <c r="D25" s="79"/>
      <c r="E25" s="79"/>
      <c r="F25" s="80"/>
      <c r="G25" s="194"/>
      <c r="H25" s="79"/>
      <c r="I25" s="79"/>
      <c r="J25" s="80"/>
      <c r="K25" s="80"/>
      <c r="L25" s="236" t="s">
        <v>328</v>
      </c>
    </row>
    <row r="26" spans="1:12" ht="322.5" customHeight="1">
      <c r="A26" s="115"/>
      <c r="B26" s="114"/>
      <c r="C26" s="79"/>
      <c r="D26" s="79"/>
      <c r="E26" s="79"/>
      <c r="F26" s="80"/>
      <c r="G26" s="194"/>
      <c r="H26" s="79"/>
      <c r="I26" s="79"/>
      <c r="J26" s="80"/>
      <c r="K26" s="80"/>
      <c r="L26" s="236" t="s">
        <v>352</v>
      </c>
    </row>
    <row r="27" spans="1:12" ht="189" customHeight="1">
      <c r="A27" s="115"/>
      <c r="B27" s="114"/>
      <c r="C27" s="79"/>
      <c r="D27" s="79"/>
      <c r="E27" s="79"/>
      <c r="F27" s="80"/>
      <c r="G27" s="194"/>
      <c r="H27" s="79"/>
      <c r="I27" s="79"/>
      <c r="J27" s="80"/>
      <c r="K27" s="80"/>
      <c r="L27" s="236" t="s">
        <v>330</v>
      </c>
    </row>
    <row r="28" spans="1:12" ht="381" customHeight="1">
      <c r="A28" s="115"/>
      <c r="B28" s="114"/>
      <c r="C28" s="79"/>
      <c r="D28" s="79"/>
      <c r="E28" s="79"/>
      <c r="F28" s="80"/>
      <c r="G28" s="194"/>
      <c r="H28" s="79"/>
      <c r="I28" s="79"/>
      <c r="J28" s="80"/>
      <c r="K28" s="80"/>
      <c r="L28" s="236" t="s">
        <v>329</v>
      </c>
    </row>
    <row r="29" spans="1:12" ht="252" customHeight="1">
      <c r="A29" s="115"/>
      <c r="B29" s="114"/>
      <c r="C29" s="79"/>
      <c r="D29" s="79"/>
      <c r="E29" s="79"/>
      <c r="F29" s="80"/>
      <c r="G29" s="194"/>
      <c r="H29" s="79"/>
      <c r="I29" s="79"/>
      <c r="J29" s="80"/>
      <c r="K29" s="80"/>
      <c r="L29" s="236" t="s">
        <v>327</v>
      </c>
    </row>
    <row r="30" spans="1:12" ht="309.75" customHeight="1">
      <c r="A30" s="115"/>
      <c r="B30" s="114"/>
      <c r="C30" s="79"/>
      <c r="D30" s="79"/>
      <c r="E30" s="79"/>
      <c r="F30" s="80"/>
      <c r="G30" s="194"/>
      <c r="H30" s="79"/>
      <c r="I30" s="79"/>
      <c r="J30" s="80"/>
      <c r="K30" s="80"/>
      <c r="L30" s="236" t="s">
        <v>331</v>
      </c>
    </row>
    <row r="31" spans="1:12" ht="205.5" customHeight="1">
      <c r="A31" s="115"/>
      <c r="B31" s="114"/>
      <c r="C31" s="79"/>
      <c r="D31" s="79"/>
      <c r="E31" s="79"/>
      <c r="F31" s="80"/>
      <c r="G31" s="194"/>
      <c r="H31" s="79"/>
      <c r="I31" s="79"/>
      <c r="J31" s="80"/>
      <c r="K31" s="80"/>
      <c r="L31" s="236" t="s">
        <v>353</v>
      </c>
    </row>
    <row r="32" spans="1:12" ht="25.5" hidden="1" customHeight="1">
      <c r="A32" s="115"/>
      <c r="B32" s="114"/>
      <c r="C32" s="79"/>
      <c r="D32" s="79"/>
      <c r="E32" s="79"/>
      <c r="F32" s="80"/>
      <c r="G32" s="194"/>
      <c r="H32" s="79"/>
      <c r="I32" s="79"/>
      <c r="J32" s="80"/>
      <c r="K32" s="80"/>
      <c r="L32" s="236" t="s">
        <v>248</v>
      </c>
    </row>
    <row r="33" spans="1:12" ht="151.5" customHeight="1">
      <c r="A33" s="116"/>
      <c r="B33" s="114"/>
      <c r="C33" s="79"/>
      <c r="D33" s="79"/>
      <c r="E33" s="79"/>
      <c r="F33" s="80"/>
      <c r="G33" s="194"/>
      <c r="H33" s="79"/>
      <c r="I33" s="79"/>
      <c r="J33" s="80"/>
      <c r="K33" s="80"/>
      <c r="L33" s="236" t="s">
        <v>332</v>
      </c>
    </row>
    <row r="34" spans="1:12" ht="372.75" customHeight="1">
      <c r="A34" s="116"/>
      <c r="B34" s="114"/>
      <c r="C34" s="79"/>
      <c r="D34" s="79"/>
      <c r="E34" s="79"/>
      <c r="F34" s="80"/>
      <c r="G34" s="194"/>
      <c r="H34" s="79"/>
      <c r="I34" s="79"/>
      <c r="J34" s="80"/>
      <c r="K34" s="80"/>
      <c r="L34" s="236" t="s">
        <v>333</v>
      </c>
    </row>
    <row r="35" spans="1:12" ht="157.5" customHeight="1">
      <c r="A35" s="117"/>
      <c r="B35" s="114"/>
      <c r="C35" s="79"/>
      <c r="D35" s="81"/>
      <c r="E35" s="79"/>
      <c r="F35" s="80"/>
      <c r="G35" s="194"/>
      <c r="H35" s="79"/>
      <c r="I35" s="79"/>
      <c r="J35" s="80"/>
      <c r="K35" s="80"/>
      <c r="L35" s="237" t="s">
        <v>334</v>
      </c>
    </row>
    <row r="36" spans="1:12" ht="287.25" customHeight="1">
      <c r="A36" s="105" t="s">
        <v>151</v>
      </c>
      <c r="B36" s="118" t="s">
        <v>15</v>
      </c>
      <c r="C36" s="82">
        <v>63915.199999999997</v>
      </c>
      <c r="D36" s="82"/>
      <c r="E36" s="82"/>
      <c r="F36" s="83">
        <f>E36+D36+C36</f>
        <v>63915.199999999997</v>
      </c>
      <c r="G36" s="196">
        <v>63139.274259999998</v>
      </c>
      <c r="H36" s="82"/>
      <c r="I36" s="82"/>
      <c r="J36" s="73">
        <f>I36+H36+G36</f>
        <v>63139.274259999998</v>
      </c>
      <c r="K36" s="191">
        <f>J36*100/F36</f>
        <v>98.786007491175809</v>
      </c>
      <c r="L36" s="107" t="s">
        <v>316</v>
      </c>
    </row>
    <row r="37" spans="1:12" ht="232.5" customHeight="1">
      <c r="A37" s="116"/>
      <c r="B37" s="119"/>
      <c r="C37" s="84"/>
      <c r="D37" s="84"/>
      <c r="E37" s="84"/>
      <c r="F37" s="85"/>
      <c r="G37" s="197"/>
      <c r="H37" s="84"/>
      <c r="I37" s="84"/>
      <c r="J37" s="86"/>
      <c r="K37" s="195"/>
      <c r="L37" s="114" t="s">
        <v>317</v>
      </c>
    </row>
    <row r="38" spans="1:12" ht="212.25" customHeight="1">
      <c r="A38" s="117"/>
      <c r="B38" s="120"/>
      <c r="C38" s="87"/>
      <c r="D38" s="87"/>
      <c r="E38" s="84"/>
      <c r="F38" s="85"/>
      <c r="G38" s="197"/>
      <c r="H38" s="84"/>
      <c r="I38" s="84"/>
      <c r="J38" s="86"/>
      <c r="K38" s="198"/>
      <c r="L38" s="114" t="s">
        <v>315</v>
      </c>
    </row>
    <row r="39" spans="1:12" ht="358.5" customHeight="1">
      <c r="A39" s="121" t="s">
        <v>152</v>
      </c>
      <c r="B39" s="122" t="s">
        <v>78</v>
      </c>
      <c r="C39" s="88">
        <v>203.04</v>
      </c>
      <c r="D39" s="89"/>
      <c r="E39" s="88"/>
      <c r="F39" s="75">
        <f>E39+D39+C39</f>
        <v>203.04</v>
      </c>
      <c r="G39" s="185">
        <v>201.17468</v>
      </c>
      <c r="H39" s="74"/>
      <c r="I39" s="74"/>
      <c r="J39" s="70">
        <f>I39+H39+G39</f>
        <v>201.17468</v>
      </c>
      <c r="K39" s="175">
        <f>J39*100/F39</f>
        <v>99.081304176516952</v>
      </c>
      <c r="L39" s="107" t="s">
        <v>354</v>
      </c>
    </row>
    <row r="40" spans="1:12" ht="342.75" customHeight="1">
      <c r="A40" s="123" t="s">
        <v>69</v>
      </c>
      <c r="B40" s="124" t="s">
        <v>213</v>
      </c>
      <c r="C40" s="83">
        <v>3490</v>
      </c>
      <c r="D40" s="83">
        <v>271</v>
      </c>
      <c r="E40" s="82"/>
      <c r="F40" s="83">
        <f>E40+D40+C40</f>
        <v>3761</v>
      </c>
      <c r="G40" s="184">
        <v>3219.9370899999999</v>
      </c>
      <c r="H40" s="83">
        <v>271</v>
      </c>
      <c r="I40" s="83"/>
      <c r="J40" s="83">
        <f>I40+H40+G40</f>
        <v>3490.9370899999999</v>
      </c>
      <c r="K40" s="176">
        <f>J40*100/F40</f>
        <v>92.819385535761754</v>
      </c>
      <c r="L40" s="107" t="s">
        <v>314</v>
      </c>
    </row>
    <row r="41" spans="1:12" ht="56.25">
      <c r="A41" s="123" t="s">
        <v>70</v>
      </c>
      <c r="B41" s="125" t="s">
        <v>212</v>
      </c>
      <c r="C41" s="75">
        <f t="shared" ref="C41:I41" si="1">C42+C47+C53+C55+C56</f>
        <v>78626.418579999998</v>
      </c>
      <c r="D41" s="75">
        <f t="shared" si="1"/>
        <v>105.30200000000001</v>
      </c>
      <c r="E41" s="75">
        <f t="shared" si="1"/>
        <v>1214.7190000000001</v>
      </c>
      <c r="F41" s="75">
        <f t="shared" si="1"/>
        <v>79946.439580000006</v>
      </c>
      <c r="G41" s="182">
        <f t="shared" si="1"/>
        <v>75475.535010000007</v>
      </c>
      <c r="H41" s="75">
        <f t="shared" si="1"/>
        <v>105.30197</v>
      </c>
      <c r="I41" s="75">
        <f t="shared" si="1"/>
        <v>1214.71903</v>
      </c>
      <c r="J41" s="75">
        <f>I41+H41+G41</f>
        <v>76795.55601</v>
      </c>
      <c r="K41" s="76">
        <f>J41*100/F41</f>
        <v>96.058756854522571</v>
      </c>
      <c r="L41" s="226"/>
    </row>
    <row r="42" spans="1:12" ht="138" customHeight="1">
      <c r="A42" s="105" t="s">
        <v>153</v>
      </c>
      <c r="B42" s="126" t="s">
        <v>20</v>
      </c>
      <c r="C42" s="71">
        <v>21825.691999999999</v>
      </c>
      <c r="D42" s="71">
        <v>105.30200000000001</v>
      </c>
      <c r="E42" s="71">
        <v>1064.7190000000001</v>
      </c>
      <c r="F42" s="73">
        <f>E42+D42+C42</f>
        <v>22995.713</v>
      </c>
      <c r="G42" s="192">
        <v>20428.469959999999</v>
      </c>
      <c r="H42" s="71">
        <v>105.30197</v>
      </c>
      <c r="I42" s="71">
        <v>1064.71903</v>
      </c>
      <c r="J42" s="73">
        <f>I42+H42+G42</f>
        <v>21598.490959999999</v>
      </c>
      <c r="K42" s="191">
        <f>J42*100/F42</f>
        <v>93.923989049611109</v>
      </c>
      <c r="L42" s="107" t="s">
        <v>339</v>
      </c>
    </row>
    <row r="43" spans="1:12" ht="399" customHeight="1">
      <c r="A43" s="113"/>
      <c r="B43" s="128"/>
      <c r="C43" s="91"/>
      <c r="D43" s="91"/>
      <c r="E43" s="91"/>
      <c r="F43" s="86"/>
      <c r="G43" s="199"/>
      <c r="H43" s="91"/>
      <c r="I43" s="91"/>
      <c r="J43" s="86"/>
      <c r="K43" s="195"/>
      <c r="L43" s="114" t="s">
        <v>340</v>
      </c>
    </row>
    <row r="44" spans="1:12" ht="140.25" customHeight="1">
      <c r="A44" s="113"/>
      <c r="B44" s="128"/>
      <c r="C44" s="91"/>
      <c r="D44" s="91"/>
      <c r="E44" s="91"/>
      <c r="F44" s="86"/>
      <c r="G44" s="199"/>
      <c r="H44" s="91"/>
      <c r="I44" s="91"/>
      <c r="J44" s="86"/>
      <c r="K44" s="195"/>
      <c r="L44" s="114" t="s">
        <v>250</v>
      </c>
    </row>
    <row r="45" spans="1:12" ht="37.5">
      <c r="A45" s="113"/>
      <c r="B45" s="128"/>
      <c r="C45" s="91"/>
      <c r="D45" s="91"/>
      <c r="E45" s="91"/>
      <c r="F45" s="86"/>
      <c r="G45" s="199"/>
      <c r="H45" s="91"/>
      <c r="I45" s="91"/>
      <c r="J45" s="86"/>
      <c r="K45" s="195"/>
      <c r="L45" s="114" t="s">
        <v>342</v>
      </c>
    </row>
    <row r="46" spans="1:12" ht="66.75" customHeight="1">
      <c r="A46" s="127"/>
      <c r="B46" s="128"/>
      <c r="C46" s="91"/>
      <c r="D46" s="91"/>
      <c r="E46" s="91"/>
      <c r="F46" s="86"/>
      <c r="G46" s="199"/>
      <c r="H46" s="91"/>
      <c r="I46" s="91"/>
      <c r="J46" s="86"/>
      <c r="K46" s="195"/>
      <c r="L46" s="225" t="s">
        <v>341</v>
      </c>
    </row>
    <row r="47" spans="1:12" ht="376.5" customHeight="1">
      <c r="A47" s="105" t="s">
        <v>154</v>
      </c>
      <c r="B47" s="129" t="s">
        <v>19</v>
      </c>
      <c r="C47" s="82">
        <v>33756.600579999998</v>
      </c>
      <c r="D47" s="82"/>
      <c r="E47" s="82">
        <v>150</v>
      </c>
      <c r="F47" s="83">
        <f>E47+D47+C47</f>
        <v>33906.600579999998</v>
      </c>
      <c r="G47" s="196">
        <v>32550.871370000001</v>
      </c>
      <c r="H47" s="82"/>
      <c r="I47" s="82">
        <v>150</v>
      </c>
      <c r="J47" s="83">
        <f>G47+I47+H47</f>
        <v>32700.871370000001</v>
      </c>
      <c r="K47" s="176">
        <f>J47*100/F47</f>
        <v>96.443969052116643</v>
      </c>
      <c r="L47" s="130" t="s">
        <v>343</v>
      </c>
    </row>
    <row r="48" spans="1:12" ht="57.75" customHeight="1">
      <c r="A48" s="113"/>
      <c r="B48" s="131"/>
      <c r="C48" s="84"/>
      <c r="D48" s="84"/>
      <c r="E48" s="84"/>
      <c r="F48" s="85"/>
      <c r="G48" s="197"/>
      <c r="H48" s="84"/>
      <c r="I48" s="84"/>
      <c r="J48" s="85"/>
      <c r="K48" s="200"/>
      <c r="L48" s="224" t="s">
        <v>251</v>
      </c>
    </row>
    <row r="49" spans="1:17" ht="156" customHeight="1">
      <c r="A49" s="113"/>
      <c r="B49" s="131"/>
      <c r="C49" s="84"/>
      <c r="D49" s="84"/>
      <c r="E49" s="84"/>
      <c r="F49" s="85"/>
      <c r="G49" s="197"/>
      <c r="H49" s="84"/>
      <c r="I49" s="84"/>
      <c r="J49" s="85"/>
      <c r="K49" s="200"/>
      <c r="L49" s="224" t="s">
        <v>344</v>
      </c>
    </row>
    <row r="50" spans="1:17" ht="380.25" customHeight="1">
      <c r="A50" s="113"/>
      <c r="B50" s="131"/>
      <c r="C50" s="84"/>
      <c r="D50" s="84"/>
      <c r="E50" s="84"/>
      <c r="F50" s="85"/>
      <c r="G50" s="197"/>
      <c r="H50" s="84"/>
      <c r="I50" s="84"/>
      <c r="J50" s="85"/>
      <c r="K50" s="200"/>
      <c r="L50" s="224" t="s">
        <v>345</v>
      </c>
    </row>
    <row r="51" spans="1:17" ht="42" customHeight="1">
      <c r="A51" s="113"/>
      <c r="B51" s="131"/>
      <c r="C51" s="84"/>
      <c r="D51" s="84"/>
      <c r="E51" s="84"/>
      <c r="F51" s="85"/>
      <c r="G51" s="197"/>
      <c r="H51" s="84"/>
      <c r="I51" s="84"/>
      <c r="J51" s="85"/>
      <c r="K51" s="200"/>
      <c r="L51" s="224" t="s">
        <v>252</v>
      </c>
    </row>
    <row r="52" spans="1:17" ht="142.5" customHeight="1">
      <c r="A52" s="113"/>
      <c r="B52" s="131"/>
      <c r="C52" s="84"/>
      <c r="D52" s="84"/>
      <c r="E52" s="84"/>
      <c r="F52" s="85"/>
      <c r="G52" s="197"/>
      <c r="H52" s="84"/>
      <c r="I52" s="84"/>
      <c r="J52" s="85"/>
      <c r="K52" s="200"/>
      <c r="L52" s="224" t="s">
        <v>267</v>
      </c>
    </row>
    <row r="53" spans="1:17" ht="396.75" customHeight="1">
      <c r="A53" s="105" t="s">
        <v>155</v>
      </c>
      <c r="B53" s="106" t="s">
        <v>21</v>
      </c>
      <c r="C53" s="82">
        <v>678</v>
      </c>
      <c r="D53" s="82"/>
      <c r="E53" s="82"/>
      <c r="F53" s="83">
        <f>E53+D53+C53</f>
        <v>678</v>
      </c>
      <c r="G53" s="196">
        <v>672.65039000000002</v>
      </c>
      <c r="H53" s="82"/>
      <c r="I53" s="82"/>
      <c r="J53" s="83">
        <f>G53+H53+I53</f>
        <v>672.65039000000002</v>
      </c>
      <c r="K53" s="176">
        <f>J53/F53*100</f>
        <v>99.210971976401183</v>
      </c>
      <c r="L53" s="107" t="s">
        <v>346</v>
      </c>
    </row>
    <row r="54" spans="1:17" ht="229.5" customHeight="1">
      <c r="A54" s="113"/>
      <c r="B54" s="133"/>
      <c r="C54" s="87"/>
      <c r="D54" s="87"/>
      <c r="E54" s="87"/>
      <c r="F54" s="93"/>
      <c r="G54" s="201"/>
      <c r="H54" s="87"/>
      <c r="I54" s="87"/>
      <c r="J54" s="93"/>
      <c r="K54" s="202"/>
      <c r="L54" s="132" t="s">
        <v>347</v>
      </c>
    </row>
    <row r="55" spans="1:17" ht="189.75" customHeight="1">
      <c r="A55" s="105" t="s">
        <v>156</v>
      </c>
      <c r="B55" s="134" t="s">
        <v>80</v>
      </c>
      <c r="C55" s="88">
        <v>20605.5</v>
      </c>
      <c r="D55" s="88"/>
      <c r="E55" s="88"/>
      <c r="F55" s="75">
        <f>E55+D55+C55</f>
        <v>20605.5</v>
      </c>
      <c r="G55" s="185">
        <v>20101.172190000001</v>
      </c>
      <c r="H55" s="74"/>
      <c r="I55" s="74"/>
      <c r="J55" s="70">
        <f>I55+H55+G55</f>
        <v>20101.172190000001</v>
      </c>
      <c r="K55" s="175">
        <f>J55*100/F55</f>
        <v>97.552460216932374</v>
      </c>
      <c r="L55" s="226" t="s">
        <v>349</v>
      </c>
    </row>
    <row r="56" spans="1:17" ht="93.75" customHeight="1">
      <c r="A56" s="105" t="s">
        <v>157</v>
      </c>
      <c r="B56" s="162" t="s">
        <v>23</v>
      </c>
      <c r="C56" s="82">
        <v>1760.626</v>
      </c>
      <c r="D56" s="82"/>
      <c r="E56" s="83"/>
      <c r="F56" s="83">
        <f>E56+D56+C56</f>
        <v>1760.626</v>
      </c>
      <c r="G56" s="196">
        <v>1722.3711000000001</v>
      </c>
      <c r="H56" s="82"/>
      <c r="I56" s="82"/>
      <c r="J56" s="83">
        <f>I56+H56+G56</f>
        <v>1722.3711000000001</v>
      </c>
      <c r="K56" s="176">
        <f>J56*100/F56</f>
        <v>97.827198962187325</v>
      </c>
      <c r="L56" s="107" t="s">
        <v>350</v>
      </c>
    </row>
    <row r="57" spans="1:17" ht="268.5" customHeight="1">
      <c r="A57" s="113"/>
      <c r="B57" s="164"/>
      <c r="C57" s="84"/>
      <c r="D57" s="163"/>
      <c r="E57" s="85"/>
      <c r="F57" s="85"/>
      <c r="G57" s="197"/>
      <c r="H57" s="84"/>
      <c r="I57" s="84"/>
      <c r="J57" s="93"/>
      <c r="K57" s="202"/>
      <c r="L57" s="225" t="s">
        <v>348</v>
      </c>
    </row>
    <row r="58" spans="1:17" ht="189" customHeight="1">
      <c r="A58" s="123" t="s">
        <v>72</v>
      </c>
      <c r="B58" s="272" t="s">
        <v>201</v>
      </c>
      <c r="C58" s="83">
        <v>6295.8980000000001</v>
      </c>
      <c r="D58" s="83"/>
      <c r="E58" s="82"/>
      <c r="F58" s="83">
        <f>E58+D58+C58</f>
        <v>6295.8980000000001</v>
      </c>
      <c r="G58" s="184">
        <v>4450.3969399999996</v>
      </c>
      <c r="H58" s="83"/>
      <c r="I58" s="83"/>
      <c r="J58" s="83">
        <f>I58+H58+G58</f>
        <v>4450.3969399999996</v>
      </c>
      <c r="K58" s="176">
        <f>J58*100/F58</f>
        <v>70.687246521465241</v>
      </c>
      <c r="L58" s="130" t="s">
        <v>272</v>
      </c>
    </row>
    <row r="59" spans="1:17" ht="247.5" customHeight="1">
      <c r="A59" s="136"/>
      <c r="B59" s="273"/>
      <c r="C59" s="85"/>
      <c r="D59" s="85"/>
      <c r="E59" s="84"/>
      <c r="F59" s="85"/>
      <c r="G59" s="203"/>
      <c r="H59" s="85"/>
      <c r="I59" s="85"/>
      <c r="J59" s="85"/>
      <c r="K59" s="200"/>
      <c r="L59" s="224" t="s">
        <v>273</v>
      </c>
    </row>
    <row r="60" spans="1:17" ht="285" customHeight="1">
      <c r="A60" s="116"/>
      <c r="B60" s="273"/>
      <c r="C60" s="85"/>
      <c r="D60" s="85"/>
      <c r="E60" s="84"/>
      <c r="F60" s="85"/>
      <c r="G60" s="203"/>
      <c r="H60" s="85"/>
      <c r="I60" s="85"/>
      <c r="J60" s="85"/>
      <c r="K60" s="200"/>
      <c r="L60" s="114" t="s">
        <v>274</v>
      </c>
    </row>
    <row r="61" spans="1:17" ht="131.25">
      <c r="A61" s="117"/>
      <c r="B61" s="137"/>
      <c r="C61" s="93"/>
      <c r="D61" s="93"/>
      <c r="E61" s="87"/>
      <c r="F61" s="93"/>
      <c r="G61" s="204"/>
      <c r="H61" s="93"/>
      <c r="I61" s="93"/>
      <c r="J61" s="93"/>
      <c r="K61" s="202"/>
      <c r="L61" s="225" t="s">
        <v>275</v>
      </c>
    </row>
    <row r="62" spans="1:17" ht="56.25">
      <c r="A62" s="110" t="s">
        <v>73</v>
      </c>
      <c r="B62" s="111" t="s">
        <v>202</v>
      </c>
      <c r="C62" s="75">
        <f>C64+C65+C63</f>
        <v>7782.3611500000006</v>
      </c>
      <c r="D62" s="75">
        <f>D64+D65+D63</f>
        <v>66704.937940000003</v>
      </c>
      <c r="E62" s="75">
        <f>E64+E65+E63</f>
        <v>5023</v>
      </c>
      <c r="F62" s="75">
        <f t="shared" ref="F62:J62" si="2">F64+F65+F63</f>
        <v>79510.29909</v>
      </c>
      <c r="G62" s="182">
        <f t="shared" si="2"/>
        <v>7641.0669399999997</v>
      </c>
      <c r="H62" s="75">
        <f t="shared" si="2"/>
        <v>60642.777249999999</v>
      </c>
      <c r="I62" s="75">
        <f t="shared" si="2"/>
        <v>5023.2870000000003</v>
      </c>
      <c r="J62" s="75">
        <f t="shared" si="2"/>
        <v>73307.13119</v>
      </c>
      <c r="K62" s="76">
        <f t="shared" ref="K62:K65" si="3">J62*100/F62</f>
        <v>92.198283780848996</v>
      </c>
      <c r="L62" s="229"/>
    </row>
    <row r="63" spans="1:17" ht="268.5" customHeight="1">
      <c r="A63" s="139" t="s">
        <v>74</v>
      </c>
      <c r="B63" s="140" t="s">
        <v>87</v>
      </c>
      <c r="C63" s="88">
        <v>5191.8</v>
      </c>
      <c r="D63" s="88">
        <v>4813.9383399999997</v>
      </c>
      <c r="E63" s="88"/>
      <c r="F63" s="75">
        <f>E63+D63+C63</f>
        <v>10005.73834</v>
      </c>
      <c r="G63" s="185">
        <v>5118.3528299999998</v>
      </c>
      <c r="H63" s="74">
        <v>3410.7859100000001</v>
      </c>
      <c r="I63" s="74"/>
      <c r="J63" s="70">
        <f>I63+H63+G63</f>
        <v>8529.1387400000003</v>
      </c>
      <c r="K63" s="175">
        <f>J63*100/F63</f>
        <v>85.2424723711094</v>
      </c>
      <c r="L63" s="226" t="s">
        <v>307</v>
      </c>
    </row>
    <row r="64" spans="1:17" ht="253.5" customHeight="1">
      <c r="A64" s="121" t="s">
        <v>76</v>
      </c>
      <c r="B64" s="109" t="s">
        <v>27</v>
      </c>
      <c r="C64" s="88"/>
      <c r="D64" s="88">
        <v>60202.999600000003</v>
      </c>
      <c r="E64" s="88">
        <v>5023</v>
      </c>
      <c r="F64" s="75">
        <f t="shared" ref="F64:F70" si="4">E64+D64+C64</f>
        <v>65225.999600000003</v>
      </c>
      <c r="H64" s="74">
        <v>55543.99134</v>
      </c>
      <c r="I64" s="74">
        <v>5023.2870000000003</v>
      </c>
      <c r="J64" s="70">
        <f>G64+H64+I64</f>
        <v>60567.278340000004</v>
      </c>
      <c r="K64" s="175">
        <f t="shared" si="3"/>
        <v>92.857570158265546</v>
      </c>
      <c r="L64" s="104" t="s">
        <v>308</v>
      </c>
      <c r="Q64" s="138"/>
    </row>
    <row r="65" spans="1:12" ht="154.5" customHeight="1">
      <c r="A65" s="121" t="s">
        <v>77</v>
      </c>
      <c r="B65" s="109" t="s">
        <v>28</v>
      </c>
      <c r="C65" s="88">
        <v>2590.56115</v>
      </c>
      <c r="D65" s="88">
        <v>1688</v>
      </c>
      <c r="E65" s="88"/>
      <c r="F65" s="75">
        <f t="shared" si="4"/>
        <v>4278.5611499999995</v>
      </c>
      <c r="G65" s="185">
        <v>2522.7141099999999</v>
      </c>
      <c r="H65" s="74">
        <v>1688</v>
      </c>
      <c r="I65" s="74"/>
      <c r="J65" s="70">
        <f>I65+H65+G65</f>
        <v>4210.7141099999999</v>
      </c>
      <c r="K65" s="175">
        <f t="shared" si="3"/>
        <v>98.414255689672686</v>
      </c>
      <c r="L65" s="104" t="s">
        <v>309</v>
      </c>
    </row>
    <row r="66" spans="1:12" ht="230.25" customHeight="1">
      <c r="A66" s="155" t="s">
        <v>79</v>
      </c>
      <c r="B66" s="156" t="s">
        <v>211</v>
      </c>
      <c r="C66" s="83">
        <v>17151.267629999998</v>
      </c>
      <c r="D66" s="83"/>
      <c r="E66" s="83"/>
      <c r="F66" s="83">
        <f>E66+D66+C66</f>
        <v>17151.267629999998</v>
      </c>
      <c r="G66" s="184">
        <v>16653.308519999999</v>
      </c>
      <c r="H66" s="83"/>
      <c r="I66" s="83"/>
      <c r="J66" s="83">
        <f>I66+H66+G66</f>
        <v>16653.308519999999</v>
      </c>
      <c r="K66" s="176">
        <f>J66*100/F66</f>
        <v>97.096662936277681</v>
      </c>
      <c r="L66" s="230" t="s">
        <v>283</v>
      </c>
    </row>
    <row r="67" spans="1:12" ht="41.25" customHeight="1">
      <c r="A67" s="157"/>
      <c r="B67" s="158"/>
      <c r="C67" s="85"/>
      <c r="D67" s="85"/>
      <c r="E67" s="85"/>
      <c r="F67" s="85"/>
      <c r="G67" s="203"/>
      <c r="H67" s="85"/>
      <c r="I67" s="85"/>
      <c r="J67" s="85"/>
      <c r="K67" s="200"/>
      <c r="L67" s="231" t="s">
        <v>284</v>
      </c>
    </row>
    <row r="68" spans="1:12" ht="78" customHeight="1">
      <c r="A68" s="157"/>
      <c r="B68" s="158"/>
      <c r="C68" s="85"/>
      <c r="D68" s="85"/>
      <c r="E68" s="85"/>
      <c r="F68" s="85"/>
      <c r="G68" s="203"/>
      <c r="H68" s="85"/>
      <c r="I68" s="85"/>
      <c r="J68" s="85"/>
      <c r="K68" s="200"/>
      <c r="L68" s="158" t="s">
        <v>285</v>
      </c>
    </row>
    <row r="69" spans="1:12" ht="224.25" customHeight="1">
      <c r="A69" s="157"/>
      <c r="B69" s="158"/>
      <c r="C69" s="85"/>
      <c r="D69" s="85"/>
      <c r="E69" s="85"/>
      <c r="F69" s="85"/>
      <c r="G69" s="203"/>
      <c r="H69" s="85"/>
      <c r="I69" s="85"/>
      <c r="J69" s="85"/>
      <c r="K69" s="200"/>
      <c r="L69" s="158" t="s">
        <v>286</v>
      </c>
    </row>
    <row r="70" spans="1:12" ht="267" customHeight="1">
      <c r="A70" s="110" t="s">
        <v>81</v>
      </c>
      <c r="B70" s="141" t="s">
        <v>203</v>
      </c>
      <c r="C70" s="75">
        <v>21</v>
      </c>
      <c r="D70" s="75"/>
      <c r="E70" s="75"/>
      <c r="F70" s="75">
        <f t="shared" si="4"/>
        <v>21</v>
      </c>
      <c r="G70" s="182">
        <v>20.424779999999998</v>
      </c>
      <c r="H70" s="75"/>
      <c r="I70" s="75"/>
      <c r="J70" s="75">
        <f>G70+H70+I70</f>
        <v>20.424779999999998</v>
      </c>
      <c r="K70" s="76">
        <f>J70/F70*100</f>
        <v>97.260857142857134</v>
      </c>
      <c r="L70" s="229" t="s">
        <v>298</v>
      </c>
    </row>
    <row r="71" spans="1:12" ht="119.25" customHeight="1">
      <c r="A71" s="142" t="s">
        <v>82</v>
      </c>
      <c r="B71" s="112" t="s">
        <v>204</v>
      </c>
      <c r="C71" s="75">
        <f>C72+C73+C75+C74</f>
        <v>111.52000000000001</v>
      </c>
      <c r="D71" s="75">
        <f t="shared" ref="D71:J71" si="5">D72+D73+D75+D74</f>
        <v>0</v>
      </c>
      <c r="E71" s="75">
        <f t="shared" si="5"/>
        <v>0</v>
      </c>
      <c r="F71" s="75">
        <f t="shared" si="5"/>
        <v>111.52000000000001</v>
      </c>
      <c r="G71" s="182">
        <f t="shared" si="5"/>
        <v>110.95568</v>
      </c>
      <c r="H71" s="75">
        <f t="shared" si="5"/>
        <v>0</v>
      </c>
      <c r="I71" s="75">
        <f t="shared" si="5"/>
        <v>0</v>
      </c>
      <c r="J71" s="75">
        <f t="shared" si="5"/>
        <v>110.95568</v>
      </c>
      <c r="K71" s="76">
        <f>J71*100/F71</f>
        <v>99.493974175035859</v>
      </c>
      <c r="L71" s="229"/>
    </row>
    <row r="72" spans="1:12" ht="112.5">
      <c r="A72" s="143" t="s">
        <v>158</v>
      </c>
      <c r="B72" s="109" t="s">
        <v>32</v>
      </c>
      <c r="C72" s="88">
        <v>23</v>
      </c>
      <c r="D72" s="88"/>
      <c r="E72" s="88"/>
      <c r="F72" s="75">
        <f>E72+D72+C72</f>
        <v>23</v>
      </c>
      <c r="G72" s="183">
        <v>22.5</v>
      </c>
      <c r="H72" s="75"/>
      <c r="I72" s="75"/>
      <c r="J72" s="75">
        <f>I72+H72+G72</f>
        <v>22.5</v>
      </c>
      <c r="K72" s="76">
        <f>J72*100/F72</f>
        <v>97.826086956521735</v>
      </c>
      <c r="L72" s="232" t="s">
        <v>355</v>
      </c>
    </row>
    <row r="73" spans="1:12" ht="56.25">
      <c r="A73" s="144" t="s">
        <v>159</v>
      </c>
      <c r="B73" s="135" t="s">
        <v>90</v>
      </c>
      <c r="C73" s="88">
        <v>41</v>
      </c>
      <c r="D73" s="88"/>
      <c r="E73" s="88"/>
      <c r="F73" s="75">
        <f>E73+D73+C73</f>
        <v>41</v>
      </c>
      <c r="G73" s="183">
        <v>40.936399999999999</v>
      </c>
      <c r="H73" s="75"/>
      <c r="I73" s="75"/>
      <c r="J73" s="75">
        <f>I73+H73+G73</f>
        <v>40.936399999999999</v>
      </c>
      <c r="K73" s="76">
        <f>J73*100/F73</f>
        <v>99.844878048780487</v>
      </c>
      <c r="L73" s="232" t="s">
        <v>303</v>
      </c>
    </row>
    <row r="74" spans="1:12" ht="113.25" customHeight="1">
      <c r="A74" s="121" t="s">
        <v>160</v>
      </c>
      <c r="B74" s="140" t="s">
        <v>34</v>
      </c>
      <c r="C74" s="88">
        <v>42.52</v>
      </c>
      <c r="D74" s="88"/>
      <c r="E74" s="88"/>
      <c r="F74" s="75">
        <f>E74+D74+C74</f>
        <v>42.52</v>
      </c>
      <c r="G74" s="183">
        <v>42.519280000000002</v>
      </c>
      <c r="H74" s="88"/>
      <c r="I74" s="88"/>
      <c r="J74" s="75">
        <f>I74+H74+G74</f>
        <v>42.519280000000002</v>
      </c>
      <c r="K74" s="76">
        <f>J74*100/F74</f>
        <v>99.998306679209776</v>
      </c>
      <c r="L74" s="233" t="s">
        <v>304</v>
      </c>
    </row>
    <row r="75" spans="1:12" ht="64.5" customHeight="1">
      <c r="A75" s="121" t="s">
        <v>161</v>
      </c>
      <c r="B75" s="140" t="s">
        <v>35</v>
      </c>
      <c r="C75" s="88">
        <v>5</v>
      </c>
      <c r="D75" s="88"/>
      <c r="E75" s="88"/>
      <c r="F75" s="75">
        <f>E75+D75+C75</f>
        <v>5</v>
      </c>
      <c r="G75" s="183">
        <v>5</v>
      </c>
      <c r="H75" s="88"/>
      <c r="I75" s="88"/>
      <c r="J75" s="75">
        <f>I75+H75+G75</f>
        <v>5</v>
      </c>
      <c r="K75" s="76">
        <f>J75*100/F75</f>
        <v>100</v>
      </c>
      <c r="L75" s="226" t="s">
        <v>305</v>
      </c>
    </row>
    <row r="76" spans="1:12" ht="243.75" customHeight="1">
      <c r="A76" s="110" t="s">
        <v>83</v>
      </c>
      <c r="B76" s="112" t="s">
        <v>205</v>
      </c>
      <c r="C76" s="75">
        <v>1446.2</v>
      </c>
      <c r="D76" s="75"/>
      <c r="E76" s="75"/>
      <c r="F76" s="75">
        <f>E76+D76+C76</f>
        <v>1446.2</v>
      </c>
      <c r="G76" s="182">
        <v>1439.42542</v>
      </c>
      <c r="H76" s="75"/>
      <c r="I76" s="75"/>
      <c r="J76" s="75">
        <f>G76+I76+H76</f>
        <v>1439.42542</v>
      </c>
      <c r="K76" s="76">
        <f>J76/F76*100</f>
        <v>99.531559950214358</v>
      </c>
      <c r="L76" s="226" t="s">
        <v>276</v>
      </c>
    </row>
    <row r="77" spans="1:12" ht="76.5" customHeight="1">
      <c r="A77" s="142" t="s">
        <v>84</v>
      </c>
      <c r="B77" s="145" t="s">
        <v>206</v>
      </c>
      <c r="C77" s="83">
        <f t="shared" ref="C77:J77" si="6">C78+C82</f>
        <v>21645.8</v>
      </c>
      <c r="D77" s="75">
        <f t="shared" si="6"/>
        <v>0</v>
      </c>
      <c r="E77" s="83">
        <f t="shared" si="6"/>
        <v>0</v>
      </c>
      <c r="F77" s="75">
        <f t="shared" si="6"/>
        <v>21645.8</v>
      </c>
      <c r="G77" s="182">
        <f t="shared" si="6"/>
        <v>17649.43333</v>
      </c>
      <c r="H77" s="75">
        <f t="shared" si="6"/>
        <v>0</v>
      </c>
      <c r="I77" s="75">
        <f t="shared" si="6"/>
        <v>0</v>
      </c>
      <c r="J77" s="75">
        <f t="shared" si="6"/>
        <v>17649.43333</v>
      </c>
      <c r="K77" s="76">
        <f t="shared" ref="K77:K88" si="7">J77*100/F77</f>
        <v>81.537449897901681</v>
      </c>
      <c r="L77" s="229"/>
    </row>
    <row r="78" spans="1:12" ht="311.25" customHeight="1">
      <c r="A78" s="146" t="s">
        <v>85</v>
      </c>
      <c r="B78" s="147" t="s">
        <v>38</v>
      </c>
      <c r="C78" s="82">
        <v>21645.8</v>
      </c>
      <c r="D78" s="82"/>
      <c r="E78" s="82"/>
      <c r="F78" s="83">
        <f>E78+D78+C78</f>
        <v>21645.8</v>
      </c>
      <c r="G78" s="196">
        <v>17649.43333</v>
      </c>
      <c r="H78" s="82"/>
      <c r="I78" s="82"/>
      <c r="J78" s="83">
        <f>I78+H78+G78</f>
        <v>17649.43333</v>
      </c>
      <c r="K78" s="176">
        <f t="shared" si="7"/>
        <v>81.537449897901681</v>
      </c>
      <c r="L78" s="227" t="s">
        <v>278</v>
      </c>
    </row>
    <row r="79" spans="1:12" ht="340.5" customHeight="1">
      <c r="A79" s="146"/>
      <c r="B79" s="106"/>
      <c r="C79" s="82"/>
      <c r="D79" s="82"/>
      <c r="E79" s="82"/>
      <c r="F79" s="83"/>
      <c r="G79" s="196"/>
      <c r="H79" s="82"/>
      <c r="I79" s="82"/>
      <c r="J79" s="83"/>
      <c r="K79" s="176"/>
      <c r="L79" s="228" t="s">
        <v>279</v>
      </c>
    </row>
    <row r="80" spans="1:12" ht="247.5" customHeight="1">
      <c r="A80" s="146"/>
      <c r="B80" s="106"/>
      <c r="C80" s="82"/>
      <c r="D80" s="82"/>
      <c r="E80" s="82"/>
      <c r="F80" s="83"/>
      <c r="G80" s="196"/>
      <c r="H80" s="82"/>
      <c r="I80" s="82"/>
      <c r="J80" s="83"/>
      <c r="K80" s="176"/>
      <c r="L80" s="227" t="s">
        <v>280</v>
      </c>
    </row>
    <row r="81" spans="1:12" ht="37.5" hidden="1">
      <c r="A81" s="151"/>
      <c r="B81" s="165"/>
      <c r="C81" s="84"/>
      <c r="D81" s="84"/>
      <c r="E81" s="84"/>
      <c r="F81" s="85"/>
      <c r="G81" s="197"/>
      <c r="H81" s="84"/>
      <c r="I81" s="84"/>
      <c r="J81" s="85"/>
      <c r="K81" s="200"/>
      <c r="L81" s="240" t="s">
        <v>228</v>
      </c>
    </row>
    <row r="82" spans="1:12" ht="56.25">
      <c r="A82" s="143" t="s">
        <v>86</v>
      </c>
      <c r="B82" s="109" t="s">
        <v>39</v>
      </c>
      <c r="C82" s="88">
        <v>0</v>
      </c>
      <c r="D82" s="88"/>
      <c r="E82" s="88"/>
      <c r="F82" s="75">
        <f>E82+D82+C82</f>
        <v>0</v>
      </c>
      <c r="G82" s="183">
        <v>0</v>
      </c>
      <c r="H82" s="88"/>
      <c r="I82" s="88"/>
      <c r="J82" s="75">
        <f>I82+H82+G82</f>
        <v>0</v>
      </c>
      <c r="K82" s="76">
        <v>0</v>
      </c>
      <c r="L82" s="229" t="s">
        <v>281</v>
      </c>
    </row>
    <row r="83" spans="1:12" ht="197.25" customHeight="1">
      <c r="A83" s="123" t="s">
        <v>88</v>
      </c>
      <c r="B83" s="130" t="s">
        <v>71</v>
      </c>
      <c r="C83" s="83">
        <v>122448.6</v>
      </c>
      <c r="D83" s="83">
        <v>1718.5</v>
      </c>
      <c r="E83" s="83"/>
      <c r="F83" s="83">
        <f>E83+D83+C83</f>
        <v>124167.1</v>
      </c>
      <c r="G83" s="184">
        <v>121267.32043000001</v>
      </c>
      <c r="H83" s="83">
        <v>1656.57428</v>
      </c>
      <c r="I83" s="83"/>
      <c r="J83" s="83">
        <f>SUM(G83:I83)</f>
        <v>122923.89471000001</v>
      </c>
      <c r="K83" s="176">
        <f>J83*100/F83</f>
        <v>98.998764334513737</v>
      </c>
      <c r="L83" s="107" t="s">
        <v>294</v>
      </c>
    </row>
    <row r="84" spans="1:12" ht="309.75" customHeight="1">
      <c r="A84" s="117"/>
      <c r="B84" s="132"/>
      <c r="C84" s="93"/>
      <c r="D84" s="93"/>
      <c r="E84" s="93"/>
      <c r="F84" s="93"/>
      <c r="G84" s="204"/>
      <c r="H84" s="93"/>
      <c r="I84" s="93"/>
      <c r="J84" s="93"/>
      <c r="K84" s="202"/>
      <c r="L84" s="132" t="s">
        <v>295</v>
      </c>
    </row>
    <row r="85" spans="1:12" ht="36.75" customHeight="1">
      <c r="A85" s="148" t="s">
        <v>89</v>
      </c>
      <c r="B85" s="112" t="s">
        <v>207</v>
      </c>
      <c r="C85" s="75">
        <f t="shared" ref="C85:I85" si="8">C88+C86+C87+C89</f>
        <v>374.32170000000002</v>
      </c>
      <c r="D85" s="75">
        <f t="shared" si="8"/>
        <v>327.02931000000001</v>
      </c>
      <c r="E85" s="75">
        <f t="shared" si="8"/>
        <v>2552.9706900000001</v>
      </c>
      <c r="F85" s="75">
        <f t="shared" si="8"/>
        <v>3254.3217</v>
      </c>
      <c r="G85" s="182">
        <f t="shared" si="8"/>
        <v>374.39100000000002</v>
      </c>
      <c r="H85" s="75">
        <f t="shared" si="8"/>
        <v>327.02143000000001</v>
      </c>
      <c r="I85" s="75">
        <f t="shared" si="8"/>
        <v>2552.9092700000001</v>
      </c>
      <c r="J85" s="75">
        <f t="shared" ref="J85:J90" si="9">I85+H85+G85</f>
        <v>3254.3217</v>
      </c>
      <c r="K85" s="76">
        <f t="shared" si="7"/>
        <v>100</v>
      </c>
      <c r="L85" s="229"/>
    </row>
    <row r="86" spans="1:12" ht="39" customHeight="1">
      <c r="A86" s="143" t="s">
        <v>226</v>
      </c>
      <c r="B86" s="149" t="s">
        <v>42</v>
      </c>
      <c r="C86" s="88">
        <v>0</v>
      </c>
      <c r="D86" s="88"/>
      <c r="E86" s="88"/>
      <c r="F86" s="75">
        <f>E86+D86+C86</f>
        <v>0</v>
      </c>
      <c r="G86" s="183">
        <v>0</v>
      </c>
      <c r="H86" s="88"/>
      <c r="I86" s="88"/>
      <c r="J86" s="75">
        <f t="shared" si="9"/>
        <v>0</v>
      </c>
      <c r="K86" s="76">
        <v>0</v>
      </c>
      <c r="L86" s="229" t="s">
        <v>253</v>
      </c>
    </row>
    <row r="87" spans="1:12" ht="93.75" hidden="1">
      <c r="A87" s="143" t="s">
        <v>96</v>
      </c>
      <c r="B87" s="149" t="s">
        <v>43</v>
      </c>
      <c r="C87" s="88"/>
      <c r="D87" s="88"/>
      <c r="E87" s="88"/>
      <c r="F87" s="75">
        <f>E87+D87+C87</f>
        <v>0</v>
      </c>
      <c r="G87" s="183"/>
      <c r="H87" s="88"/>
      <c r="I87" s="88"/>
      <c r="J87" s="75">
        <f t="shared" si="9"/>
        <v>0</v>
      </c>
      <c r="K87" s="76" t="e">
        <f t="shared" si="7"/>
        <v>#DIV/0!</v>
      </c>
      <c r="L87" s="232"/>
    </row>
    <row r="88" spans="1:12" ht="59.25" customHeight="1">
      <c r="A88" s="143" t="s">
        <v>233</v>
      </c>
      <c r="B88" s="149" t="s">
        <v>44</v>
      </c>
      <c r="C88" s="88">
        <v>374.32170000000002</v>
      </c>
      <c r="D88" s="88">
        <v>327.02931000000001</v>
      </c>
      <c r="E88" s="88">
        <v>2552.9706900000001</v>
      </c>
      <c r="F88" s="75">
        <f>E88+D88+C88</f>
        <v>3254.3217</v>
      </c>
      <c r="G88" s="205">
        <v>374.39100000000002</v>
      </c>
      <c r="H88" s="206">
        <v>327.02143000000001</v>
      </c>
      <c r="I88" s="206">
        <v>2552.9092700000001</v>
      </c>
      <c r="J88" s="75">
        <f t="shared" si="9"/>
        <v>3254.3217</v>
      </c>
      <c r="K88" s="76">
        <f t="shared" si="7"/>
        <v>100</v>
      </c>
      <c r="L88" s="229" t="s">
        <v>255</v>
      </c>
    </row>
    <row r="89" spans="1:12" ht="93.75" hidden="1">
      <c r="A89" s="143" t="s">
        <v>91</v>
      </c>
      <c r="B89" s="149" t="s">
        <v>45</v>
      </c>
      <c r="C89" s="88"/>
      <c r="D89" s="88"/>
      <c r="E89" s="88"/>
      <c r="F89" s="75">
        <f>E89+D89+C89</f>
        <v>0</v>
      </c>
      <c r="G89" s="205"/>
      <c r="H89" s="206"/>
      <c r="I89" s="206"/>
      <c r="J89" s="75">
        <f t="shared" si="9"/>
        <v>0</v>
      </c>
      <c r="K89" s="76" t="e">
        <f t="shared" ref="K89:K98" si="10">J89*100/F89</f>
        <v>#DIV/0!</v>
      </c>
      <c r="L89" s="229" t="s">
        <v>225</v>
      </c>
    </row>
    <row r="90" spans="1:12" ht="99" customHeight="1">
      <c r="A90" s="150" t="s">
        <v>92</v>
      </c>
      <c r="B90" s="124" t="s">
        <v>208</v>
      </c>
      <c r="C90" s="83">
        <v>0</v>
      </c>
      <c r="D90" s="83"/>
      <c r="E90" s="83"/>
      <c r="F90" s="83">
        <f>E90+D90+C90</f>
        <v>0</v>
      </c>
      <c r="G90" s="184">
        <v>0</v>
      </c>
      <c r="H90" s="83"/>
      <c r="I90" s="83"/>
      <c r="J90" s="83">
        <f t="shared" si="9"/>
        <v>0</v>
      </c>
      <c r="K90" s="176">
        <v>0</v>
      </c>
      <c r="L90" s="228" t="s">
        <v>235</v>
      </c>
    </row>
    <row r="91" spans="1:12" ht="120" customHeight="1">
      <c r="A91" s="142" t="s">
        <v>94</v>
      </c>
      <c r="B91" s="112" t="s">
        <v>209</v>
      </c>
      <c r="C91" s="70">
        <f t="shared" ref="C91:J91" si="11">C92+C96+C97</f>
        <v>14823.017059999998</v>
      </c>
      <c r="D91" s="70">
        <f t="shared" si="11"/>
        <v>6500</v>
      </c>
      <c r="E91" s="70">
        <f t="shared" si="11"/>
        <v>0</v>
      </c>
      <c r="F91" s="70">
        <f t="shared" si="11"/>
        <v>21323.017059999998</v>
      </c>
      <c r="G91" s="190">
        <f t="shared" si="11"/>
        <v>14442.58627</v>
      </c>
      <c r="H91" s="70">
        <f t="shared" si="11"/>
        <v>6045.1237700000001</v>
      </c>
      <c r="I91" s="70">
        <f t="shared" si="11"/>
        <v>0</v>
      </c>
      <c r="J91" s="70">
        <f t="shared" si="11"/>
        <v>20487.710039999998</v>
      </c>
      <c r="K91" s="76">
        <f t="shared" si="10"/>
        <v>96.082603987749181</v>
      </c>
      <c r="L91" s="238"/>
    </row>
    <row r="92" spans="1:12" ht="251.25" customHeight="1">
      <c r="A92" s="146" t="s">
        <v>95</v>
      </c>
      <c r="B92" s="129" t="s">
        <v>48</v>
      </c>
      <c r="C92" s="71">
        <v>5631.3044</v>
      </c>
      <c r="D92" s="94">
        <v>6500</v>
      </c>
      <c r="E92" s="71"/>
      <c r="F92" s="73">
        <f>E92+D92+C92</f>
        <v>12131.304400000001</v>
      </c>
      <c r="G92" s="192">
        <v>5385.5811800000001</v>
      </c>
      <c r="H92" s="71">
        <v>6045.1237700000001</v>
      </c>
      <c r="I92" s="71"/>
      <c r="J92" s="73">
        <f>I92+H92+G92</f>
        <v>11430.704949999999</v>
      </c>
      <c r="K92" s="191">
        <f t="shared" si="10"/>
        <v>94.224862991649914</v>
      </c>
      <c r="L92" s="107" t="s">
        <v>336</v>
      </c>
    </row>
    <row r="93" spans="1:12" ht="159.75" customHeight="1">
      <c r="A93" s="151"/>
      <c r="B93" s="152"/>
      <c r="C93" s="91"/>
      <c r="D93" s="95"/>
      <c r="E93" s="91"/>
      <c r="F93" s="86"/>
      <c r="G93" s="199"/>
      <c r="H93" s="91"/>
      <c r="I93" s="91"/>
      <c r="J93" s="86"/>
      <c r="K93" s="195"/>
      <c r="L93" s="224" t="s">
        <v>356</v>
      </c>
    </row>
    <row r="94" spans="1:12" ht="225">
      <c r="A94" s="151"/>
      <c r="B94" s="152"/>
      <c r="C94" s="91"/>
      <c r="D94" s="95"/>
      <c r="E94" s="91"/>
      <c r="F94" s="86"/>
      <c r="G94" s="199"/>
      <c r="H94" s="91"/>
      <c r="I94" s="91"/>
      <c r="J94" s="86"/>
      <c r="K94" s="195"/>
      <c r="L94" s="224" t="s">
        <v>338</v>
      </c>
    </row>
    <row r="95" spans="1:12" ht="37.5" hidden="1">
      <c r="A95" s="153"/>
      <c r="B95" s="154"/>
      <c r="C95" s="90"/>
      <c r="D95" s="96"/>
      <c r="E95" s="90"/>
      <c r="F95" s="92"/>
      <c r="G95" s="207"/>
      <c r="H95" s="90"/>
      <c r="I95" s="90"/>
      <c r="J95" s="92"/>
      <c r="K95" s="198"/>
      <c r="L95" s="132" t="s">
        <v>232</v>
      </c>
    </row>
    <row r="96" spans="1:12" ht="37.5">
      <c r="A96" s="143" t="s">
        <v>96</v>
      </c>
      <c r="B96" s="140" t="s">
        <v>49</v>
      </c>
      <c r="C96" s="74">
        <v>0</v>
      </c>
      <c r="D96" s="74"/>
      <c r="E96" s="74"/>
      <c r="F96" s="70">
        <f>C96</f>
        <v>0</v>
      </c>
      <c r="G96" s="185">
        <v>0</v>
      </c>
      <c r="H96" s="74"/>
      <c r="I96" s="74"/>
      <c r="J96" s="70">
        <f>I96+H96+G96</f>
        <v>0</v>
      </c>
      <c r="K96" s="175">
        <v>0</v>
      </c>
      <c r="L96" s="122" t="s">
        <v>258</v>
      </c>
    </row>
    <row r="97" spans="1:12" ht="96.75" customHeight="1">
      <c r="A97" s="144" t="s">
        <v>97</v>
      </c>
      <c r="B97" s="140" t="s">
        <v>22</v>
      </c>
      <c r="C97" s="74">
        <v>9191.7126599999992</v>
      </c>
      <c r="D97" s="74"/>
      <c r="E97" s="74"/>
      <c r="F97" s="70">
        <f>E97+D97+C97</f>
        <v>9191.7126599999992</v>
      </c>
      <c r="G97" s="185">
        <v>9057.0050900000006</v>
      </c>
      <c r="H97" s="74"/>
      <c r="I97" s="74"/>
      <c r="J97" s="70">
        <f>I97+H97+G97</f>
        <v>9057.0050900000006</v>
      </c>
      <c r="K97" s="175">
        <f t="shared" si="10"/>
        <v>98.534467133788766</v>
      </c>
      <c r="L97" s="122" t="s">
        <v>335</v>
      </c>
    </row>
    <row r="98" spans="1:12" ht="112.5">
      <c r="A98" s="110" t="s">
        <v>98</v>
      </c>
      <c r="B98" s="111" t="s">
        <v>210</v>
      </c>
      <c r="C98" s="75">
        <v>107</v>
      </c>
      <c r="D98" s="75"/>
      <c r="E98" s="75"/>
      <c r="F98" s="75">
        <f>E98+D98+C98</f>
        <v>107</v>
      </c>
      <c r="G98" s="182">
        <v>107</v>
      </c>
      <c r="H98" s="75"/>
      <c r="I98" s="75"/>
      <c r="J98" s="75">
        <f>SUM(G98:I98)</f>
        <v>107</v>
      </c>
      <c r="K98" s="175">
        <f t="shared" si="10"/>
        <v>100</v>
      </c>
      <c r="L98" s="122" t="s">
        <v>293</v>
      </c>
    </row>
    <row r="99" spans="1:12" s="7" customFormat="1" ht="40.5" customHeight="1">
      <c r="A99" s="275" t="s">
        <v>99</v>
      </c>
      <c r="B99" s="276"/>
      <c r="C99" s="181">
        <f t="shared" ref="C99:J99" si="12">C77+C91+C90+C66+C85+C70+C71+C40+C62+C76+C58+C41+C11+C83+C98+C10+C7</f>
        <v>577713.51500999997</v>
      </c>
      <c r="D99" s="181">
        <f t="shared" si="12"/>
        <v>731159.11669000005</v>
      </c>
      <c r="E99" s="181">
        <f t="shared" si="12"/>
        <v>336978.63376999996</v>
      </c>
      <c r="F99" s="181">
        <f>F77+F91+F90+F66+F85+F70+F71+F40+F62+F76+F58+F41+F11+F83+F98+F10+F7</f>
        <v>1645851.26547</v>
      </c>
      <c r="G99" s="208">
        <f t="shared" si="12"/>
        <v>551675.48815999995</v>
      </c>
      <c r="H99" s="181">
        <f t="shared" si="12"/>
        <v>711074.95180999988</v>
      </c>
      <c r="I99" s="181">
        <f t="shared" si="12"/>
        <v>268651.50468999997</v>
      </c>
      <c r="J99" s="181">
        <f t="shared" si="12"/>
        <v>1531401.94466</v>
      </c>
      <c r="K99" s="209">
        <f>J99/F99*100</f>
        <v>93.046192981641212</v>
      </c>
      <c r="L99" s="241"/>
    </row>
    <row r="100" spans="1:12" s="7" customFormat="1" ht="108.75" customHeight="1">
      <c r="A100" s="65"/>
      <c r="B100" s="65"/>
      <c r="C100" s="97"/>
      <c r="D100" s="97"/>
      <c r="E100" s="97"/>
      <c r="F100" s="97"/>
      <c r="G100" s="210"/>
      <c r="H100" s="97"/>
      <c r="I100" s="97"/>
      <c r="J100" s="97"/>
      <c r="K100" s="211"/>
      <c r="L100" s="242"/>
    </row>
    <row r="101" spans="1:12" ht="0.75" hidden="1" customHeight="1">
      <c r="A101" s="159"/>
      <c r="B101" s="160"/>
      <c r="C101" s="21"/>
      <c r="D101" s="21"/>
      <c r="E101" s="21"/>
      <c r="F101" s="21">
        <f>F99-ОТЧЕТ!B6</f>
        <v>0</v>
      </c>
      <c r="G101" s="212"/>
      <c r="H101" s="21"/>
      <c r="I101" s="21"/>
      <c r="J101" s="21">
        <f>J99-ОТЧЕТ!E6</f>
        <v>0</v>
      </c>
      <c r="K101" s="213"/>
      <c r="L101" s="159"/>
    </row>
    <row r="102" spans="1:12" ht="20.25">
      <c r="A102" s="178" t="s">
        <v>100</v>
      </c>
      <c r="B102" s="178"/>
      <c r="C102" s="19"/>
      <c r="D102" s="19"/>
      <c r="E102" s="19"/>
      <c r="F102" s="19"/>
      <c r="G102" s="214"/>
      <c r="H102" s="19"/>
      <c r="I102" s="19"/>
      <c r="J102" s="19"/>
      <c r="K102" s="47"/>
      <c r="L102" s="159"/>
    </row>
    <row r="103" spans="1:12" ht="20.25">
      <c r="A103" s="177" t="s">
        <v>101</v>
      </c>
      <c r="B103" s="177"/>
      <c r="C103" s="20"/>
      <c r="D103" s="19"/>
      <c r="E103" s="19"/>
      <c r="F103" s="19"/>
      <c r="G103" s="214"/>
      <c r="H103" s="19"/>
      <c r="I103" s="19"/>
      <c r="J103" s="19"/>
      <c r="K103" s="47"/>
      <c r="L103" s="159"/>
    </row>
    <row r="104" spans="1:12" ht="20.25">
      <c r="A104" s="8" t="s">
        <v>102</v>
      </c>
      <c r="B104" s="8"/>
      <c r="C104" s="22"/>
      <c r="D104" s="22"/>
      <c r="E104" s="9"/>
      <c r="F104" s="179"/>
      <c r="G104" s="215"/>
      <c r="H104" s="9"/>
      <c r="I104" s="9"/>
      <c r="J104" s="179"/>
      <c r="K104" s="9" t="s">
        <v>103</v>
      </c>
    </row>
    <row r="105" spans="1:12" ht="19.5">
      <c r="B105" s="161"/>
    </row>
    <row r="106" spans="1:12" ht="62.25" customHeight="1">
      <c r="L106" s="99"/>
    </row>
    <row r="107" spans="1:12">
      <c r="A107" s="180" t="s">
        <v>104</v>
      </c>
      <c r="B107" s="180"/>
      <c r="L107" s="243"/>
    </row>
    <row r="108" spans="1:12" hidden="1">
      <c r="A108" s="180" t="s">
        <v>184</v>
      </c>
      <c r="B108" s="180"/>
      <c r="L108" s="243"/>
    </row>
    <row r="109" spans="1:12" hidden="1">
      <c r="A109" s="180" t="s">
        <v>185</v>
      </c>
      <c r="B109" s="180"/>
      <c r="L109" s="243"/>
    </row>
    <row r="110" spans="1:12">
      <c r="A110" s="274" t="s">
        <v>105</v>
      </c>
      <c r="B110" s="274"/>
      <c r="L110" s="244"/>
    </row>
    <row r="113" spans="12:12">
      <c r="L113" s="243"/>
    </row>
    <row r="114" spans="12:12">
      <c r="L114" s="243"/>
    </row>
  </sheetData>
  <sheetProtection password="CC21" sheet="1" objects="1" scenarios="1" formatCells="0" formatColumns="0" formatRows="0" insertColumns="0" insertRows="0" insertHyperlinks="0" deleteColumns="0" deleteRows="0" sort="0" autoFilter="0" pivotTables="0"/>
  <mergeCells count="11">
    <mergeCell ref="B58:B60"/>
    <mergeCell ref="A110:B110"/>
    <mergeCell ref="A99:B99"/>
    <mergeCell ref="A1:L1"/>
    <mergeCell ref="A2:L2"/>
    <mergeCell ref="A4:A5"/>
    <mergeCell ref="B4:B5"/>
    <mergeCell ref="C4:F4"/>
    <mergeCell ref="G4:J4"/>
    <mergeCell ref="K4:K5"/>
    <mergeCell ref="L4:L5"/>
  </mergeCells>
  <pageMargins left="0.59055118110236227" right="0.59055118110236227" top="0.78740157480314965" bottom="0.39370078740157483" header="0" footer="0"/>
  <pageSetup paperSize="9" scale="42"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J256"/>
  <sheetViews>
    <sheetView view="pageBreakPreview" topLeftCell="A5" zoomScale="60" zoomScaleNormal="90" workbookViewId="0">
      <pane xSplit="1" ySplit="2" topLeftCell="B93" activePane="bottomRight" state="frozen"/>
      <selection activeCell="A5" sqref="A5"/>
      <selection pane="topRight" activeCell="B5" sqref="B5"/>
      <selection pane="bottomLeft" activeCell="A7" sqref="A7"/>
      <selection pane="bottomRight" activeCell="F263" sqref="F263"/>
    </sheetView>
  </sheetViews>
  <sheetFormatPr defaultRowHeight="15.75"/>
  <cols>
    <col min="1" max="1" width="42.7109375" style="42" customWidth="1"/>
    <col min="2" max="2" width="17.28515625" style="31" customWidth="1"/>
    <col min="3" max="3" width="20.5703125" style="31" customWidth="1"/>
    <col min="4" max="4" width="18.7109375" style="50" customWidth="1"/>
    <col min="5" max="5" width="17.28515625" style="31" customWidth="1"/>
    <col min="6" max="6" width="17.28515625" style="50" customWidth="1"/>
    <col min="7" max="7" width="17.28515625" style="31" customWidth="1"/>
    <col min="8" max="8" width="17.28515625" style="50" customWidth="1"/>
    <col min="9" max="9" width="77.28515625" style="40" customWidth="1"/>
    <col min="10" max="10" width="40.42578125" style="40" customWidth="1"/>
    <col min="11" max="16384" width="9.140625" style="1"/>
  </cols>
  <sheetData>
    <row r="1" spans="1:10" s="3" customFormat="1" ht="25.5">
      <c r="A1" s="247" t="s">
        <v>126</v>
      </c>
      <c r="B1" s="247"/>
      <c r="C1" s="247"/>
      <c r="D1" s="247"/>
      <c r="E1" s="247"/>
      <c r="F1" s="247"/>
      <c r="G1" s="247"/>
      <c r="H1" s="247"/>
      <c r="I1" s="247"/>
      <c r="J1" s="247"/>
    </row>
    <row r="2" spans="1:10" s="3" customFormat="1" ht="25.5">
      <c r="A2" s="247" t="s">
        <v>125</v>
      </c>
      <c r="B2" s="247"/>
      <c r="C2" s="247"/>
      <c r="D2" s="247"/>
      <c r="E2" s="247"/>
      <c r="F2" s="247"/>
      <c r="G2" s="247"/>
      <c r="H2" s="247"/>
      <c r="I2" s="247"/>
      <c r="J2" s="247"/>
    </row>
    <row r="3" spans="1:10" s="3" customFormat="1" ht="25.5">
      <c r="A3" s="247" t="s">
        <v>186</v>
      </c>
      <c r="B3" s="247"/>
      <c r="C3" s="247"/>
      <c r="D3" s="247"/>
      <c r="E3" s="247"/>
      <c r="F3" s="247"/>
      <c r="G3" s="247"/>
      <c r="H3" s="247"/>
      <c r="I3" s="247"/>
      <c r="J3" s="247"/>
    </row>
    <row r="4" spans="1:10" s="3" customFormat="1" ht="20.25" customHeight="1">
      <c r="A4" s="4"/>
      <c r="B4" s="27"/>
      <c r="C4" s="15"/>
      <c r="D4" s="48"/>
      <c r="E4" s="15"/>
      <c r="F4" s="48"/>
      <c r="G4" s="15"/>
      <c r="H4" s="48"/>
      <c r="I4" s="16"/>
      <c r="J4" s="5" t="s">
        <v>55</v>
      </c>
    </row>
    <row r="5" spans="1:10" ht="63">
      <c r="A5" s="37" t="s">
        <v>0</v>
      </c>
      <c r="B5" s="28" t="s">
        <v>1</v>
      </c>
      <c r="C5" s="28" t="s">
        <v>2</v>
      </c>
      <c r="D5" s="54" t="s">
        <v>191</v>
      </c>
      <c r="E5" s="28" t="s">
        <v>8</v>
      </c>
      <c r="F5" s="54" t="s">
        <v>192</v>
      </c>
      <c r="G5" s="28" t="s">
        <v>3</v>
      </c>
      <c r="H5" s="54" t="s">
        <v>193</v>
      </c>
      <c r="I5" s="37" t="s">
        <v>54</v>
      </c>
      <c r="J5" s="37" t="s">
        <v>4</v>
      </c>
    </row>
    <row r="6" spans="1:10" ht="27" hidden="1" customHeight="1">
      <c r="A6" s="38" t="s">
        <v>7</v>
      </c>
      <c r="B6" s="29">
        <f>B11+B26+B31+B51+B56+B86+B91+B116+B121+B126+B151+B156+B171+B176+B201+B206+B226+B231+B236+B241</f>
        <v>1240103.3593299999</v>
      </c>
      <c r="C6" s="29">
        <f>C11+C26+C31+C51+C56+C86+C91+C116+C121+C126+C151+C156+C171+C176+C201+C206+C226+C231+C236+C241</f>
        <v>788928.04398999992</v>
      </c>
      <c r="D6" s="46">
        <f>C6*100/B6</f>
        <v>63.617926526401803</v>
      </c>
      <c r="E6" s="29">
        <f>E11+E26+E31+E51+E56+E86+E91+E116+E121+E126+E151+E156+E171+E176+E201+E206+E226+E231+E236+E241</f>
        <v>785790.04850000015</v>
      </c>
      <c r="F6" s="46">
        <f>E6*100/B6</f>
        <v>63.364883466209207</v>
      </c>
      <c r="G6" s="29">
        <f>G11+G26+G31+G51+G56+G86+G91+G116+G121+G126+G151+G156+G171+G176+G201+G206+G226+G231+G236+G241</f>
        <v>749178.11049999995</v>
      </c>
      <c r="H6" s="46">
        <f t="shared" ref="H6:H8" si="0">G6*100/B6</f>
        <v>60.412553910406643</v>
      </c>
      <c r="I6" s="11"/>
      <c r="J6" s="11"/>
    </row>
    <row r="7" spans="1:10" ht="36" hidden="1" customHeight="1">
      <c r="A7" s="39" t="s">
        <v>127</v>
      </c>
      <c r="B7" s="29">
        <f t="shared" ref="B7:G9" si="1">B12+B27+B32+B52+B57+B87+B92+B117+B122+B127+B152+B157+B172+B177+B202+B207+B227+B232+B237+B242</f>
        <v>171387.08907000002</v>
      </c>
      <c r="C7" s="29">
        <f t="shared" si="1"/>
        <v>28291.713579999996</v>
      </c>
      <c r="D7" s="46">
        <f t="shared" ref="D7:D8" si="2">C7*100/B7</f>
        <v>16.507494078766193</v>
      </c>
      <c r="E7" s="29">
        <f t="shared" si="1"/>
        <v>28291.713580000003</v>
      </c>
      <c r="F7" s="46">
        <f>E7*100/B7</f>
        <v>16.5074940787662</v>
      </c>
      <c r="G7" s="29">
        <f t="shared" si="1"/>
        <v>28291.8</v>
      </c>
      <c r="H7" s="46">
        <f t="shared" si="0"/>
        <v>16.507544502634452</v>
      </c>
      <c r="I7" s="11"/>
      <c r="J7" s="11"/>
    </row>
    <row r="8" spans="1:10" ht="42.75" hidden="1">
      <c r="A8" s="39" t="s">
        <v>189</v>
      </c>
      <c r="B8" s="29">
        <f>B13+B28+B33+B53+B58+B88+B93+B118+B123+B128+B153+B158+B173+B178+B203+B208+B228+B233+B238+B243</f>
        <v>851246.59269999992</v>
      </c>
      <c r="C8" s="29">
        <f>C13+C28+C33+C53+C58+C88+C93+C118+C123+C128+C153+C158+C173+C178+C203+C208+C228+C233+C238+C243</f>
        <v>524332.42371</v>
      </c>
      <c r="D8" s="46">
        <f t="shared" si="2"/>
        <v>61.595832301297392</v>
      </c>
      <c r="E8" s="29">
        <f t="shared" si="1"/>
        <v>521540.20900999993</v>
      </c>
      <c r="F8" s="46">
        <f>E8*100/B8</f>
        <v>61.267817514049476</v>
      </c>
      <c r="G8" s="29">
        <f t="shared" si="1"/>
        <v>502267.21258000005</v>
      </c>
      <c r="H8" s="46">
        <f t="shared" si="0"/>
        <v>59.00372663894013</v>
      </c>
      <c r="I8" s="11"/>
      <c r="J8" s="11"/>
    </row>
    <row r="9" spans="1:10" ht="54" hidden="1">
      <c r="A9" s="39" t="s">
        <v>128</v>
      </c>
      <c r="B9" s="29">
        <f t="shared" si="1"/>
        <v>0</v>
      </c>
      <c r="C9" s="29">
        <f t="shared" si="1"/>
        <v>0</v>
      </c>
      <c r="D9" s="46"/>
      <c r="E9" s="29">
        <f t="shared" si="1"/>
        <v>0</v>
      </c>
      <c r="F9" s="46"/>
      <c r="G9" s="29">
        <f t="shared" si="1"/>
        <v>0</v>
      </c>
      <c r="H9" s="46"/>
      <c r="I9" s="11"/>
      <c r="J9" s="11"/>
    </row>
    <row r="10" spans="1:10" ht="30.75" hidden="1" customHeight="1">
      <c r="A10" s="249" t="s">
        <v>109</v>
      </c>
      <c r="B10" s="250"/>
      <c r="C10" s="250"/>
      <c r="D10" s="250"/>
      <c r="E10" s="250"/>
      <c r="F10" s="250"/>
      <c r="G10" s="250"/>
      <c r="H10" s="250"/>
      <c r="I10" s="250"/>
      <c r="J10" s="251"/>
    </row>
    <row r="11" spans="1:10" hidden="1">
      <c r="A11" s="13" t="s">
        <v>7</v>
      </c>
      <c r="B11" s="30">
        <f t="shared" ref="B11:G14" si="3">B16+B21</f>
        <v>12505.89587</v>
      </c>
      <c r="C11" s="30">
        <f t="shared" si="3"/>
        <v>9475.1482099999994</v>
      </c>
      <c r="D11" s="46">
        <f>C11*100/B11</f>
        <v>75.765449420777884</v>
      </c>
      <c r="E11" s="30">
        <f t="shared" si="3"/>
        <v>9475.1482099999994</v>
      </c>
      <c r="F11" s="46">
        <f>E11*100/B11</f>
        <v>75.765449420777884</v>
      </c>
      <c r="G11" s="30">
        <f t="shared" si="3"/>
        <v>9522.1</v>
      </c>
      <c r="H11" s="46">
        <f t="shared" ref="H11" si="4">G11*100/B11</f>
        <v>76.140886658446163</v>
      </c>
      <c r="I11" s="11"/>
      <c r="J11" s="11"/>
    </row>
    <row r="12" spans="1:10" ht="31.5" hidden="1">
      <c r="A12" s="13" t="s">
        <v>9</v>
      </c>
      <c r="B12" s="30">
        <f t="shared" si="3"/>
        <v>0</v>
      </c>
      <c r="C12" s="30">
        <f t="shared" si="3"/>
        <v>0</v>
      </c>
      <c r="D12" s="46"/>
      <c r="E12" s="30">
        <f t="shared" si="3"/>
        <v>0</v>
      </c>
      <c r="F12" s="46"/>
      <c r="G12" s="30">
        <f t="shared" si="3"/>
        <v>0</v>
      </c>
      <c r="H12" s="46"/>
      <c r="I12" s="11"/>
      <c r="J12" s="11"/>
    </row>
    <row r="13" spans="1:10" hidden="1">
      <c r="A13" s="13" t="s">
        <v>5</v>
      </c>
      <c r="B13" s="30">
        <f t="shared" si="3"/>
        <v>3722.7805899999998</v>
      </c>
      <c r="C13" s="30">
        <f t="shared" si="3"/>
        <v>3394.1692899999998</v>
      </c>
      <c r="D13" s="46">
        <f>C13*100/B13</f>
        <v>91.172960853972867</v>
      </c>
      <c r="E13" s="30">
        <f t="shared" si="3"/>
        <v>3394.1692899999998</v>
      </c>
      <c r="F13" s="46">
        <f>E13*100/B13</f>
        <v>91.172960853972867</v>
      </c>
      <c r="G13" s="30">
        <f t="shared" si="3"/>
        <v>3449.4</v>
      </c>
      <c r="H13" s="46">
        <f t="shared" ref="H13" si="5">G13*100/B13</f>
        <v>92.656548421511999</v>
      </c>
      <c r="I13" s="11"/>
      <c r="J13" s="11"/>
    </row>
    <row r="14" spans="1:10" ht="31.5" hidden="1">
      <c r="A14" s="13" t="s">
        <v>6</v>
      </c>
      <c r="B14" s="30">
        <f t="shared" si="3"/>
        <v>0</v>
      </c>
      <c r="C14" s="30">
        <f t="shared" si="3"/>
        <v>0</v>
      </c>
      <c r="D14" s="46"/>
      <c r="E14" s="30">
        <f t="shared" si="3"/>
        <v>0</v>
      </c>
      <c r="F14" s="46"/>
      <c r="G14" s="30">
        <f t="shared" si="3"/>
        <v>0</v>
      </c>
      <c r="H14" s="46"/>
      <c r="I14" s="11"/>
      <c r="J14" s="11"/>
    </row>
    <row r="15" spans="1:10" s="2" customFormat="1" ht="21" hidden="1" customHeight="1">
      <c r="A15" s="252" t="s">
        <v>10</v>
      </c>
      <c r="B15" s="253"/>
      <c r="C15" s="253"/>
      <c r="D15" s="253"/>
      <c r="E15" s="253"/>
      <c r="F15" s="253"/>
      <c r="G15" s="253"/>
      <c r="H15" s="253"/>
      <c r="I15" s="254"/>
      <c r="J15" s="12"/>
    </row>
    <row r="16" spans="1:10" ht="31.5" hidden="1">
      <c r="A16" s="13" t="s">
        <v>7</v>
      </c>
      <c r="B16" s="30">
        <v>8927.7000000000007</v>
      </c>
      <c r="C16" s="30">
        <v>5998.8923400000003</v>
      </c>
      <c r="D16" s="46">
        <f>C16*100/B16</f>
        <v>67.19415235727007</v>
      </c>
      <c r="E16" s="30">
        <v>5998.8923400000003</v>
      </c>
      <c r="F16" s="46">
        <f>E16*100/B16</f>
        <v>67.19415235727007</v>
      </c>
      <c r="G16" s="30">
        <v>6045.8</v>
      </c>
      <c r="H16" s="46">
        <f>G16*100/B16</f>
        <v>67.71956942997636</v>
      </c>
      <c r="I16" s="11" t="s">
        <v>129</v>
      </c>
      <c r="J16" s="11" t="s">
        <v>187</v>
      </c>
    </row>
    <row r="17" spans="1:10" ht="31.5" hidden="1">
      <c r="A17" s="13" t="s">
        <v>9</v>
      </c>
      <c r="B17" s="30"/>
      <c r="C17" s="30"/>
      <c r="D17" s="46" t="e">
        <f t="shared" ref="D17:D18" si="6">C17*100/B17</f>
        <v>#DIV/0!</v>
      </c>
      <c r="E17" s="30"/>
      <c r="F17" s="46" t="e">
        <f t="shared" ref="F17:F18" si="7">E17*100/B17</f>
        <v>#DIV/0!</v>
      </c>
      <c r="G17" s="30"/>
      <c r="H17" s="46" t="e">
        <f t="shared" ref="H17:H18" si="8">G17*100/B17</f>
        <v>#DIV/0!</v>
      </c>
      <c r="I17" s="11"/>
      <c r="J17" s="11"/>
    </row>
    <row r="18" spans="1:10" ht="34.5" hidden="1" customHeight="1">
      <c r="A18" s="13" t="s">
        <v>5</v>
      </c>
      <c r="B18" s="30">
        <v>795</v>
      </c>
      <c r="C18" s="30">
        <v>568.32870000000003</v>
      </c>
      <c r="D18" s="46">
        <f t="shared" si="6"/>
        <v>71.487886792452827</v>
      </c>
      <c r="E18" s="30">
        <v>568.32870000000003</v>
      </c>
      <c r="F18" s="46">
        <f t="shared" si="7"/>
        <v>71.487886792452827</v>
      </c>
      <c r="G18" s="30">
        <v>623.5</v>
      </c>
      <c r="H18" s="46">
        <f t="shared" si="8"/>
        <v>78.427672955974842</v>
      </c>
      <c r="I18" s="11" t="s">
        <v>119</v>
      </c>
      <c r="J18" s="11"/>
    </row>
    <row r="19" spans="1:10" ht="31.5" hidden="1">
      <c r="A19" s="13" t="s">
        <v>6</v>
      </c>
      <c r="B19" s="30"/>
      <c r="C19" s="30"/>
      <c r="D19" s="46"/>
      <c r="E19" s="30"/>
      <c r="F19" s="46"/>
      <c r="G19" s="30"/>
      <c r="H19" s="46"/>
      <c r="I19" s="11"/>
      <c r="J19" s="11"/>
    </row>
    <row r="20" spans="1:10" s="2" customFormat="1" hidden="1">
      <c r="A20" s="252" t="s">
        <v>11</v>
      </c>
      <c r="B20" s="253"/>
      <c r="C20" s="253"/>
      <c r="D20" s="253"/>
      <c r="E20" s="253"/>
      <c r="F20" s="253"/>
      <c r="G20" s="253"/>
      <c r="H20" s="253"/>
      <c r="I20" s="254"/>
      <c r="J20" s="12"/>
    </row>
    <row r="21" spans="1:10" ht="37.5" hidden="1" customHeight="1">
      <c r="A21" s="13" t="s">
        <v>7</v>
      </c>
      <c r="B21" s="30">
        <v>3578.19587</v>
      </c>
      <c r="C21" s="30">
        <v>3476.25587</v>
      </c>
      <c r="D21" s="46">
        <f t="shared" ref="D21:D23" si="9">C21*100/B21</f>
        <v>97.151078261123814</v>
      </c>
      <c r="E21" s="30">
        <v>3476.25587</v>
      </c>
      <c r="F21" s="46">
        <f>E21*100/B21</f>
        <v>97.151078261123814</v>
      </c>
      <c r="G21" s="30">
        <v>3476.3</v>
      </c>
      <c r="H21" s="46">
        <f t="shared" ref="H21" si="10">G21*100/B21</f>
        <v>97.152311564207352</v>
      </c>
      <c r="I21" s="40" t="s">
        <v>188</v>
      </c>
      <c r="J21" s="11"/>
    </row>
    <row r="22" spans="1:10" ht="31.5" hidden="1">
      <c r="A22" s="13" t="s">
        <v>9</v>
      </c>
      <c r="B22" s="30"/>
      <c r="C22" s="30"/>
      <c r="D22" s="46" t="e">
        <f t="shared" si="9"/>
        <v>#DIV/0!</v>
      </c>
      <c r="E22" s="30"/>
      <c r="F22" s="46"/>
      <c r="G22" s="44"/>
      <c r="H22" s="46"/>
      <c r="I22" s="11"/>
      <c r="J22" s="11"/>
    </row>
    <row r="23" spans="1:10" ht="27" hidden="1" customHeight="1">
      <c r="A23" s="13" t="s">
        <v>5</v>
      </c>
      <c r="B23" s="30">
        <f>254.45984+2571.38075+101.94</f>
        <v>2927.7805899999998</v>
      </c>
      <c r="C23" s="30">
        <f>254.45984+2571.38075</f>
        <v>2825.8405899999998</v>
      </c>
      <c r="D23" s="46">
        <f t="shared" si="9"/>
        <v>96.518181712516935</v>
      </c>
      <c r="E23" s="30">
        <f>254.45984+2571.38075</f>
        <v>2825.8405899999998</v>
      </c>
      <c r="F23" s="46">
        <f>E23*100/B23</f>
        <v>96.518181712516935</v>
      </c>
      <c r="G23" s="30">
        <v>2825.9</v>
      </c>
      <c r="H23" s="46">
        <f t="shared" ref="H23" si="11">G23*100/B23</f>
        <v>96.520210894628548</v>
      </c>
      <c r="I23" s="45"/>
      <c r="J23" s="284"/>
    </row>
    <row r="24" spans="1:10" ht="31.5" hidden="1">
      <c r="A24" s="13" t="s">
        <v>6</v>
      </c>
      <c r="B24" s="30">
        <v>0</v>
      </c>
      <c r="C24" s="30">
        <v>0</v>
      </c>
      <c r="D24" s="46"/>
      <c r="E24" s="30">
        <v>0</v>
      </c>
      <c r="F24" s="46"/>
      <c r="G24" s="30">
        <v>0</v>
      </c>
      <c r="H24" s="46"/>
      <c r="I24" s="11"/>
      <c r="J24" s="285"/>
    </row>
    <row r="25" spans="1:10" ht="31.5" hidden="1" customHeight="1">
      <c r="A25" s="249" t="s">
        <v>12</v>
      </c>
      <c r="B25" s="250"/>
      <c r="C25" s="250"/>
      <c r="D25" s="250"/>
      <c r="E25" s="250"/>
      <c r="F25" s="250"/>
      <c r="G25" s="250"/>
      <c r="H25" s="250"/>
      <c r="I25" s="250"/>
      <c r="J25" s="251"/>
    </row>
    <row r="26" spans="1:10" ht="63" hidden="1">
      <c r="A26" s="13" t="s">
        <v>7</v>
      </c>
      <c r="B26" s="30">
        <v>100</v>
      </c>
      <c r="C26" s="30">
        <v>45</v>
      </c>
      <c r="D26" s="46">
        <f t="shared" ref="D26" si="12">C26*100/B26</f>
        <v>45</v>
      </c>
      <c r="E26" s="30">
        <v>39.744</v>
      </c>
      <c r="F26" s="46">
        <f>E26*100/B26</f>
        <v>39.744</v>
      </c>
      <c r="G26" s="44">
        <v>39.700000000000003</v>
      </c>
      <c r="H26" s="46">
        <f t="shared" ref="H26" si="13">G26*100/B26</f>
        <v>39.700000000000003</v>
      </c>
      <c r="I26" s="11"/>
      <c r="J26" s="11" t="s">
        <v>169</v>
      </c>
    </row>
    <row r="27" spans="1:10" ht="31.5" hidden="1">
      <c r="A27" s="13" t="s">
        <v>9</v>
      </c>
      <c r="B27" s="30"/>
      <c r="C27" s="30"/>
      <c r="D27" s="46"/>
      <c r="E27" s="30"/>
      <c r="F27" s="46"/>
      <c r="G27" s="30"/>
      <c r="H27" s="46"/>
      <c r="I27" s="11"/>
      <c r="J27" s="11"/>
    </row>
    <row r="28" spans="1:10" hidden="1">
      <c r="A28" s="13" t="s">
        <v>5</v>
      </c>
      <c r="B28" s="30"/>
      <c r="C28" s="30"/>
      <c r="D28" s="46"/>
      <c r="E28" s="30"/>
      <c r="F28" s="46"/>
      <c r="G28" s="30"/>
      <c r="H28" s="46"/>
      <c r="I28" s="11"/>
      <c r="J28" s="11"/>
    </row>
    <row r="29" spans="1:10" ht="31.5" hidden="1">
      <c r="A29" s="13" t="s">
        <v>6</v>
      </c>
      <c r="B29" s="30"/>
      <c r="C29" s="30"/>
      <c r="D29" s="46"/>
      <c r="E29" s="30"/>
      <c r="F29" s="46"/>
      <c r="G29" s="30"/>
      <c r="H29" s="46"/>
      <c r="I29" s="11"/>
      <c r="J29" s="11"/>
    </row>
    <row r="30" spans="1:10" ht="32.25" customHeight="1">
      <c r="A30" s="249" t="s">
        <v>13</v>
      </c>
      <c r="B30" s="250"/>
      <c r="C30" s="250"/>
      <c r="D30" s="250"/>
      <c r="E30" s="250"/>
      <c r="F30" s="250"/>
      <c r="G30" s="250"/>
      <c r="H30" s="250"/>
      <c r="I30" s="250"/>
      <c r="J30" s="251"/>
    </row>
    <row r="31" spans="1:10">
      <c r="A31" s="13" t="s">
        <v>7</v>
      </c>
      <c r="B31" s="30">
        <f t="shared" ref="B31:G34" si="14">B36+B41+B46</f>
        <v>901429.97303999995</v>
      </c>
      <c r="C31" s="30">
        <f t="shared" si="14"/>
        <v>548364.42452</v>
      </c>
      <c r="D31" s="46">
        <f t="shared" ref="D31:D33" si="15">C31*100/B31</f>
        <v>60.832725882265173</v>
      </c>
      <c r="E31" s="30">
        <f t="shared" si="14"/>
        <v>545608.71646000003</v>
      </c>
      <c r="F31" s="46">
        <f>E31*100/B31</f>
        <v>60.527021818453477</v>
      </c>
      <c r="G31" s="30">
        <f t="shared" si="14"/>
        <v>560074.1</v>
      </c>
      <c r="H31" s="46">
        <f t="shared" ref="H31:H33" si="16">G31*100/B31</f>
        <v>62.131736990195172</v>
      </c>
      <c r="I31" s="11"/>
      <c r="J31" s="11"/>
    </row>
    <row r="32" spans="1:10" ht="31.5">
      <c r="A32" s="13" t="s">
        <v>9</v>
      </c>
      <c r="B32" s="30">
        <f t="shared" si="14"/>
        <v>159062.00007000001</v>
      </c>
      <c r="C32" s="30">
        <f t="shared" si="14"/>
        <v>20747.953579999998</v>
      </c>
      <c r="D32" s="46">
        <f t="shared" si="15"/>
        <v>13.043941086412365</v>
      </c>
      <c r="E32" s="30">
        <f t="shared" si="14"/>
        <v>20747.953580000001</v>
      </c>
      <c r="F32" s="46">
        <f>E32*100/B32</f>
        <v>13.043941086412367</v>
      </c>
      <c r="G32" s="30">
        <f t="shared" si="14"/>
        <v>20748</v>
      </c>
      <c r="H32" s="46">
        <f t="shared" si="16"/>
        <v>13.043970270001145</v>
      </c>
      <c r="I32" s="11"/>
      <c r="J32" s="11"/>
    </row>
    <row r="33" spans="1:10" ht="18.75" customHeight="1">
      <c r="A33" s="13" t="s">
        <v>5</v>
      </c>
      <c r="B33" s="30">
        <f t="shared" si="14"/>
        <v>656526.91738</v>
      </c>
      <c r="C33" s="30">
        <f t="shared" si="14"/>
        <v>377246.81946000003</v>
      </c>
      <c r="D33" s="46">
        <f t="shared" si="15"/>
        <v>57.460982858932546</v>
      </c>
      <c r="E33" s="30">
        <f t="shared" si="14"/>
        <v>374740.00255999999</v>
      </c>
      <c r="F33" s="46">
        <f>E33*100/B33</f>
        <v>57.079152832830339</v>
      </c>
      <c r="G33" s="30">
        <f t="shared" si="14"/>
        <v>397442.4</v>
      </c>
      <c r="H33" s="46">
        <f t="shared" si="16"/>
        <v>60.537106625585466</v>
      </c>
      <c r="I33" s="11"/>
      <c r="J33" s="11"/>
    </row>
    <row r="34" spans="1:10" ht="31.5">
      <c r="A34" s="13" t="s">
        <v>6</v>
      </c>
      <c r="B34" s="30">
        <f t="shared" si="14"/>
        <v>0</v>
      </c>
      <c r="C34" s="30">
        <f t="shared" si="14"/>
        <v>0</v>
      </c>
      <c r="D34" s="46"/>
      <c r="E34" s="30">
        <f t="shared" si="14"/>
        <v>0</v>
      </c>
      <c r="F34" s="46"/>
      <c r="G34" s="30">
        <f t="shared" si="14"/>
        <v>0</v>
      </c>
      <c r="H34" s="46"/>
      <c r="I34" s="11"/>
      <c r="J34" s="11"/>
    </row>
    <row r="35" spans="1:10" s="26" customFormat="1" ht="21.75" customHeight="1">
      <c r="A35" s="258" t="s">
        <v>14</v>
      </c>
      <c r="B35" s="264"/>
      <c r="C35" s="264"/>
      <c r="D35" s="264"/>
      <c r="E35" s="264"/>
      <c r="F35" s="264"/>
      <c r="G35" s="264"/>
      <c r="H35" s="264"/>
      <c r="I35" s="265"/>
      <c r="J35" s="25"/>
    </row>
    <row r="36" spans="1:10" ht="409.6" customHeight="1">
      <c r="A36" s="13" t="s">
        <v>7</v>
      </c>
      <c r="B36" s="30">
        <v>841695.24604</v>
      </c>
      <c r="C36" s="30">
        <v>506990.38916000002</v>
      </c>
      <c r="D36" s="46">
        <f t="shared" ref="D36:D38" si="17">C36*100/B36</f>
        <v>60.234436578474657</v>
      </c>
      <c r="E36" s="30">
        <v>504237.94118000002</v>
      </c>
      <c r="F36" s="46">
        <f>E36*100/B36</f>
        <v>59.907424160031084</v>
      </c>
      <c r="G36" s="30">
        <v>517313.1</v>
      </c>
      <c r="H36" s="46">
        <f t="shared" ref="H36:H38" si="18">G36*100/B36</f>
        <v>61.460855628429634</v>
      </c>
      <c r="I36" s="11" t="s">
        <v>170</v>
      </c>
      <c r="J36" s="11"/>
    </row>
    <row r="37" spans="1:10" ht="47.25" hidden="1">
      <c r="A37" s="13" t="s">
        <v>9</v>
      </c>
      <c r="B37" s="30">
        <v>159062.00007000001</v>
      </c>
      <c r="C37" s="30">
        <f>9.36+84.59799+20653.99559</f>
        <v>20747.953579999998</v>
      </c>
      <c r="D37" s="46">
        <f t="shared" si="17"/>
        <v>13.043941086412365</v>
      </c>
      <c r="E37" s="30">
        <v>20747.953580000001</v>
      </c>
      <c r="F37" s="46">
        <f>E37*100/B37</f>
        <v>13.043941086412367</v>
      </c>
      <c r="G37" s="30">
        <v>20748</v>
      </c>
      <c r="H37" s="46">
        <f t="shared" si="18"/>
        <v>13.043970270001145</v>
      </c>
      <c r="I37" s="11" t="s">
        <v>190</v>
      </c>
      <c r="J37" s="11"/>
    </row>
    <row r="38" spans="1:10" ht="156.75" customHeight="1">
      <c r="A38" s="13" t="s">
        <v>198</v>
      </c>
      <c r="B38" s="30">
        <v>656526.91738</v>
      </c>
      <c r="C38" s="30">
        <v>377246.81946000003</v>
      </c>
      <c r="D38" s="46">
        <f t="shared" si="17"/>
        <v>57.460982858932546</v>
      </c>
      <c r="E38" s="30">
        <v>374740.00255999999</v>
      </c>
      <c r="F38" s="46">
        <f>E38*100/B38</f>
        <v>57.079152832830339</v>
      </c>
      <c r="G38" s="30">
        <v>397442.4</v>
      </c>
      <c r="H38" s="46">
        <f t="shared" si="18"/>
        <v>60.537106625585466</v>
      </c>
      <c r="I38" s="11" t="s">
        <v>130</v>
      </c>
      <c r="J38" s="11"/>
    </row>
    <row r="39" spans="1:10" ht="31.5">
      <c r="A39" s="13" t="s">
        <v>6</v>
      </c>
      <c r="B39" s="30"/>
      <c r="C39" s="30"/>
      <c r="D39" s="46"/>
      <c r="E39" s="30"/>
      <c r="F39" s="46"/>
      <c r="G39" s="30"/>
      <c r="H39" s="46"/>
      <c r="I39" s="11"/>
      <c r="J39" s="11"/>
    </row>
    <row r="40" spans="1:10" s="2" customFormat="1">
      <c r="A40" s="252" t="s">
        <v>15</v>
      </c>
      <c r="B40" s="253"/>
      <c r="C40" s="253"/>
      <c r="D40" s="253"/>
      <c r="E40" s="253"/>
      <c r="F40" s="253"/>
      <c r="G40" s="253"/>
      <c r="H40" s="253"/>
      <c r="I40" s="254"/>
      <c r="J40" s="12"/>
    </row>
    <row r="41" spans="1:10" ht="168.75" customHeight="1">
      <c r="A41" s="13" t="s">
        <v>7</v>
      </c>
      <c r="B41" s="30">
        <v>59481.726999999999</v>
      </c>
      <c r="C41" s="30">
        <v>41186.560360000003</v>
      </c>
      <c r="D41" s="46">
        <f t="shared" ref="D41" si="19">C41*100/B41</f>
        <v>69.242374822102931</v>
      </c>
      <c r="E41" s="30">
        <v>41186.460359999997</v>
      </c>
      <c r="F41" s="46">
        <f>E41*100/B41</f>
        <v>69.242206703245188</v>
      </c>
      <c r="G41" s="30">
        <v>42576.7</v>
      </c>
      <c r="H41" s="46">
        <f t="shared" ref="H41" si="20">G41*100/B41</f>
        <v>71.57946170594542</v>
      </c>
      <c r="I41" s="11" t="s">
        <v>131</v>
      </c>
      <c r="J41" s="11"/>
    </row>
    <row r="42" spans="1:10" ht="31.5" hidden="1">
      <c r="A42" s="13" t="s">
        <v>9</v>
      </c>
      <c r="B42" s="30"/>
      <c r="C42" s="30"/>
      <c r="D42" s="46"/>
      <c r="E42" s="30"/>
      <c r="F42" s="46"/>
      <c r="G42" s="30"/>
      <c r="H42" s="46"/>
      <c r="I42" s="11"/>
      <c r="J42" s="11"/>
    </row>
    <row r="43" spans="1:10" hidden="1">
      <c r="A43" s="13" t="s">
        <v>5</v>
      </c>
      <c r="B43" s="30"/>
      <c r="C43" s="30"/>
      <c r="D43" s="46"/>
      <c r="E43" s="30"/>
      <c r="F43" s="46"/>
      <c r="G43" s="30"/>
      <c r="H43" s="46"/>
      <c r="I43" s="11"/>
      <c r="J43" s="11"/>
    </row>
    <row r="44" spans="1:10" ht="31.5" hidden="1">
      <c r="A44" s="13" t="s">
        <v>6</v>
      </c>
      <c r="B44" s="30"/>
      <c r="C44" s="30"/>
      <c r="D44" s="46"/>
      <c r="E44" s="30"/>
      <c r="F44" s="46"/>
      <c r="G44" s="30"/>
      <c r="H44" s="46"/>
      <c r="I44" s="11"/>
      <c r="J44" s="11"/>
    </row>
    <row r="45" spans="1:10" s="2" customFormat="1">
      <c r="A45" s="252" t="s">
        <v>16</v>
      </c>
      <c r="B45" s="253"/>
      <c r="C45" s="253"/>
      <c r="D45" s="253"/>
      <c r="E45" s="253"/>
      <c r="F45" s="253"/>
      <c r="G45" s="253"/>
      <c r="H45" s="253"/>
      <c r="I45" s="254"/>
      <c r="J45" s="12"/>
    </row>
    <row r="46" spans="1:10" ht="34.5" customHeight="1">
      <c r="A46" s="13" t="s">
        <v>7</v>
      </c>
      <c r="B46" s="30">
        <v>253</v>
      </c>
      <c r="C46" s="55">
        <v>187.47499999999999</v>
      </c>
      <c r="D46" s="46">
        <f t="shared" ref="D46" si="21">C46*100/B46</f>
        <v>74.100790513833985</v>
      </c>
      <c r="E46" s="30">
        <v>184.31492</v>
      </c>
      <c r="F46" s="46">
        <f>E46*100/B46</f>
        <v>72.851747035573112</v>
      </c>
      <c r="G46" s="30">
        <v>184.3</v>
      </c>
      <c r="H46" s="46">
        <f t="shared" ref="H46" si="22">G46*100/B46</f>
        <v>72.845849802371546</v>
      </c>
      <c r="I46" s="11" t="s">
        <v>120</v>
      </c>
      <c r="J46" s="11" t="s">
        <v>110</v>
      </c>
    </row>
    <row r="47" spans="1:10" ht="31.5" hidden="1">
      <c r="A47" s="13" t="s">
        <v>9</v>
      </c>
      <c r="B47" s="30"/>
      <c r="C47" s="30"/>
      <c r="D47" s="46"/>
      <c r="E47" s="30"/>
      <c r="F47" s="46"/>
      <c r="G47" s="30"/>
      <c r="H47" s="46"/>
      <c r="I47" s="11"/>
      <c r="J47" s="11"/>
    </row>
    <row r="48" spans="1:10" hidden="1">
      <c r="A48" s="13" t="s">
        <v>5</v>
      </c>
      <c r="B48" s="30"/>
      <c r="C48" s="30"/>
      <c r="D48" s="46"/>
      <c r="E48" s="30"/>
      <c r="F48" s="46"/>
      <c r="G48" s="30"/>
      <c r="H48" s="46"/>
      <c r="I48" s="11"/>
      <c r="J48" s="11"/>
    </row>
    <row r="49" spans="1:10" ht="31.5" hidden="1">
      <c r="A49" s="13" t="s">
        <v>6</v>
      </c>
      <c r="B49" s="30"/>
      <c r="C49" s="30"/>
      <c r="D49" s="46"/>
      <c r="E49" s="30"/>
      <c r="F49" s="46"/>
      <c r="G49" s="30"/>
      <c r="H49" s="46"/>
      <c r="I49" s="11"/>
      <c r="J49" s="11"/>
    </row>
    <row r="50" spans="1:10" ht="42.75" hidden="1" customHeight="1">
      <c r="A50" s="249" t="s">
        <v>17</v>
      </c>
      <c r="B50" s="250"/>
      <c r="C50" s="250"/>
      <c r="D50" s="250"/>
      <c r="E50" s="250"/>
      <c r="F50" s="250"/>
      <c r="G50" s="250"/>
      <c r="H50" s="250"/>
      <c r="I50" s="250"/>
      <c r="J50" s="251"/>
    </row>
    <row r="51" spans="1:10" ht="126" hidden="1">
      <c r="A51" s="13" t="s">
        <v>7</v>
      </c>
      <c r="B51" s="30">
        <v>4509.3645200000001</v>
      </c>
      <c r="C51" s="30">
        <v>2598.2849700000002</v>
      </c>
      <c r="D51" s="46">
        <f t="shared" ref="D51" si="23">C51*100/B51</f>
        <v>57.619759025380368</v>
      </c>
      <c r="E51" s="30">
        <v>2462.0756200000001</v>
      </c>
      <c r="F51" s="46">
        <f>E51*100/B51</f>
        <v>54.599170439208585</v>
      </c>
      <c r="G51" s="44">
        <v>1796.6</v>
      </c>
      <c r="H51" s="46">
        <f t="shared" ref="H51" si="24">G51*100/B51</f>
        <v>39.841534035044035</v>
      </c>
      <c r="I51" s="11" t="s">
        <v>168</v>
      </c>
      <c r="J51" s="11" t="s">
        <v>111</v>
      </c>
    </row>
    <row r="52" spans="1:10" ht="31.5" hidden="1">
      <c r="A52" s="13" t="s">
        <v>9</v>
      </c>
      <c r="B52" s="30"/>
      <c r="C52" s="30"/>
      <c r="D52" s="46"/>
      <c r="E52" s="30"/>
      <c r="F52" s="46"/>
      <c r="G52" s="30"/>
      <c r="H52" s="46"/>
      <c r="I52" s="11"/>
      <c r="J52" s="11"/>
    </row>
    <row r="53" spans="1:10" ht="96" hidden="1" customHeight="1">
      <c r="A53" s="13" t="s">
        <v>5</v>
      </c>
      <c r="B53" s="30">
        <v>1202.24245</v>
      </c>
      <c r="C53" s="30">
        <v>790.10576000000003</v>
      </c>
      <c r="D53" s="46">
        <f t="shared" ref="D53" si="25">C53*100/B53</f>
        <v>65.719336395084042</v>
      </c>
      <c r="E53" s="30">
        <f>417.2231+240.48059+0.96316</f>
        <v>658.66685000000007</v>
      </c>
      <c r="F53" s="46">
        <f>E53*100/B53</f>
        <v>54.786524132465971</v>
      </c>
      <c r="G53" s="44">
        <v>515.4</v>
      </c>
      <c r="H53" s="46">
        <f t="shared" ref="H53" si="26">G53*100/B53</f>
        <v>42.8698886817713</v>
      </c>
      <c r="I53" s="11" t="s">
        <v>171</v>
      </c>
      <c r="J53" s="11" t="s">
        <v>111</v>
      </c>
    </row>
    <row r="54" spans="1:10" ht="31.5" hidden="1">
      <c r="A54" s="13" t="s">
        <v>6</v>
      </c>
      <c r="B54" s="30"/>
      <c r="C54" s="30"/>
      <c r="D54" s="46"/>
      <c r="E54" s="30"/>
      <c r="F54" s="46"/>
      <c r="G54" s="30"/>
      <c r="H54" s="46"/>
      <c r="I54" s="11"/>
      <c r="J54" s="11"/>
    </row>
    <row r="55" spans="1:10" ht="24" customHeight="1">
      <c r="A55" s="249" t="s">
        <v>18</v>
      </c>
      <c r="B55" s="250"/>
      <c r="C55" s="250"/>
      <c r="D55" s="250"/>
      <c r="E55" s="250"/>
      <c r="F55" s="250"/>
      <c r="G55" s="250"/>
      <c r="H55" s="250"/>
      <c r="I55" s="250"/>
      <c r="J55" s="251"/>
    </row>
    <row r="56" spans="1:10" ht="24.75" customHeight="1">
      <c r="A56" s="13" t="s">
        <v>7</v>
      </c>
      <c r="B56" s="30">
        <f t="shared" ref="B56:G59" si="27">B61+B66+B71+B76+B81</f>
        <v>68395.600000000006</v>
      </c>
      <c r="C56" s="30">
        <f t="shared" si="27"/>
        <v>46329.536399999997</v>
      </c>
      <c r="D56" s="46">
        <f t="shared" ref="D56" si="28">C56*100/B56</f>
        <v>67.737597740205501</v>
      </c>
      <c r="E56" s="30">
        <f t="shared" si="27"/>
        <v>46253.895979999994</v>
      </c>
      <c r="F56" s="46">
        <f>E56*100/B56</f>
        <v>67.627005216709833</v>
      </c>
      <c r="G56" s="30">
        <f t="shared" si="27"/>
        <v>47807.1</v>
      </c>
      <c r="H56" s="46">
        <f t="shared" ref="H56" si="29">G56*100/B56</f>
        <v>69.897917409891861</v>
      </c>
      <c r="I56" s="11"/>
      <c r="J56" s="11"/>
    </row>
    <row r="57" spans="1:10" ht="31.5" hidden="1">
      <c r="A57" s="13" t="s">
        <v>9</v>
      </c>
      <c r="B57" s="30">
        <f t="shared" si="27"/>
        <v>0</v>
      </c>
      <c r="C57" s="30">
        <f t="shared" si="27"/>
        <v>0</v>
      </c>
      <c r="D57" s="46"/>
      <c r="E57" s="30">
        <f t="shared" si="27"/>
        <v>0</v>
      </c>
      <c r="F57" s="46"/>
      <c r="G57" s="30">
        <f t="shared" si="27"/>
        <v>0</v>
      </c>
      <c r="H57" s="46"/>
      <c r="I57" s="11"/>
      <c r="J57" s="11"/>
    </row>
    <row r="58" spans="1:10">
      <c r="A58" s="13" t="s">
        <v>5</v>
      </c>
      <c r="B58" s="30">
        <f t="shared" si="27"/>
        <v>201.1</v>
      </c>
      <c r="C58" s="30">
        <f t="shared" si="27"/>
        <v>201.1</v>
      </c>
      <c r="D58" s="46">
        <f t="shared" ref="D58" si="30">C58*100/B58</f>
        <v>100</v>
      </c>
      <c r="E58" s="30">
        <f t="shared" si="27"/>
        <v>201.10000000000002</v>
      </c>
      <c r="F58" s="46">
        <f>E58*100/B58</f>
        <v>100.00000000000001</v>
      </c>
      <c r="G58" s="30">
        <f t="shared" si="27"/>
        <v>201.1</v>
      </c>
      <c r="H58" s="46">
        <f t="shared" ref="H58" si="31">G58*100/B58</f>
        <v>100</v>
      </c>
      <c r="I58" s="11"/>
      <c r="J58" s="11"/>
    </row>
    <row r="59" spans="1:10" ht="31.5" hidden="1">
      <c r="A59" s="13" t="s">
        <v>6</v>
      </c>
      <c r="B59" s="30">
        <f t="shared" si="27"/>
        <v>0</v>
      </c>
      <c r="C59" s="30">
        <f t="shared" si="27"/>
        <v>0</v>
      </c>
      <c r="D59" s="46"/>
      <c r="E59" s="30">
        <f t="shared" si="27"/>
        <v>0</v>
      </c>
      <c r="F59" s="46"/>
      <c r="G59" s="30">
        <f t="shared" si="27"/>
        <v>0</v>
      </c>
      <c r="H59" s="46"/>
      <c r="I59" s="11"/>
      <c r="J59" s="11"/>
    </row>
    <row r="60" spans="1:10" s="26" customFormat="1" ht="21" customHeight="1">
      <c r="A60" s="258" t="s">
        <v>20</v>
      </c>
      <c r="B60" s="264"/>
      <c r="C60" s="264"/>
      <c r="D60" s="264"/>
      <c r="E60" s="264"/>
      <c r="F60" s="264"/>
      <c r="G60" s="264"/>
      <c r="H60" s="264"/>
      <c r="I60" s="265"/>
      <c r="J60" s="25"/>
    </row>
    <row r="61" spans="1:10" ht="73.5" customHeight="1">
      <c r="A61" s="13" t="s">
        <v>7</v>
      </c>
      <c r="B61" s="30">
        <v>19834.900000000001</v>
      </c>
      <c r="C61" s="30">
        <v>12909.83879</v>
      </c>
      <c r="D61" s="46">
        <f t="shared" ref="D61" si="32">C61*100/B61</f>
        <v>65.086482866059313</v>
      </c>
      <c r="E61" s="30">
        <v>12909.83879</v>
      </c>
      <c r="F61" s="46">
        <f>E61*100/B61</f>
        <v>65.086482866059313</v>
      </c>
      <c r="G61" s="30">
        <v>13652.7</v>
      </c>
      <c r="H61" s="46">
        <f t="shared" ref="H61" si="33">G61*100/B61</f>
        <v>68.831705730807812</v>
      </c>
      <c r="I61" s="11" t="s">
        <v>133</v>
      </c>
      <c r="J61" s="11" t="s">
        <v>194</v>
      </c>
    </row>
    <row r="62" spans="1:10" ht="31.5" hidden="1">
      <c r="A62" s="13" t="s">
        <v>9</v>
      </c>
      <c r="B62" s="30"/>
      <c r="C62" s="30"/>
      <c r="D62" s="46"/>
      <c r="E62" s="30"/>
      <c r="F62" s="46"/>
      <c r="G62" s="30"/>
      <c r="H62" s="46"/>
      <c r="I62" s="11"/>
      <c r="J62" s="11"/>
    </row>
    <row r="63" spans="1:10" hidden="1">
      <c r="A63" s="13" t="s">
        <v>5</v>
      </c>
      <c r="B63" s="30"/>
      <c r="C63" s="30"/>
      <c r="D63" s="46"/>
      <c r="E63" s="30"/>
      <c r="F63" s="46"/>
      <c r="G63" s="30"/>
      <c r="H63" s="46"/>
      <c r="I63" s="11"/>
      <c r="J63" s="11"/>
    </row>
    <row r="64" spans="1:10" ht="31.5" hidden="1">
      <c r="A64" s="13" t="s">
        <v>6</v>
      </c>
      <c r="B64" s="30"/>
      <c r="C64" s="30"/>
      <c r="D64" s="46"/>
      <c r="E64" s="30"/>
      <c r="F64" s="46"/>
      <c r="G64" s="30"/>
      <c r="H64" s="46"/>
      <c r="I64" s="11"/>
      <c r="J64" s="11"/>
    </row>
    <row r="65" spans="1:10" s="26" customFormat="1" ht="18.75" customHeight="1">
      <c r="A65" s="258" t="s">
        <v>19</v>
      </c>
      <c r="B65" s="264"/>
      <c r="C65" s="264"/>
      <c r="D65" s="264"/>
      <c r="E65" s="264"/>
      <c r="F65" s="264"/>
      <c r="G65" s="264"/>
      <c r="H65" s="264"/>
      <c r="I65" s="265"/>
      <c r="J65" s="25"/>
    </row>
    <row r="66" spans="1:10" ht="129.75" customHeight="1">
      <c r="A66" s="13" t="s">
        <v>7</v>
      </c>
      <c r="B66" s="30">
        <v>27478</v>
      </c>
      <c r="C66" s="30">
        <v>18025.326089999999</v>
      </c>
      <c r="D66" s="46">
        <f t="shared" ref="D66:D68" si="34">C66*100/B66</f>
        <v>65.599119622971102</v>
      </c>
      <c r="E66" s="30">
        <v>18025.326089999999</v>
      </c>
      <c r="F66" s="46">
        <f>E66*100/B66</f>
        <v>65.599119622971102</v>
      </c>
      <c r="G66" s="30">
        <v>18755.599999999999</v>
      </c>
      <c r="H66" s="46">
        <f t="shared" ref="H66" si="35">G66*100/B66</f>
        <v>68.256787247980199</v>
      </c>
      <c r="I66" s="11" t="s">
        <v>182</v>
      </c>
      <c r="J66" s="11" t="s">
        <v>195</v>
      </c>
    </row>
    <row r="67" spans="1:10" ht="31.5" hidden="1">
      <c r="A67" s="13" t="s">
        <v>9</v>
      </c>
      <c r="B67" s="30"/>
      <c r="C67" s="30"/>
      <c r="D67" s="46" t="e">
        <f t="shared" si="34"/>
        <v>#DIV/0!</v>
      </c>
      <c r="E67" s="30"/>
      <c r="F67" s="46"/>
      <c r="G67" s="44"/>
      <c r="H67" s="46"/>
      <c r="I67" s="11"/>
      <c r="J67" s="11"/>
    </row>
    <row r="68" spans="1:10" ht="20.25" customHeight="1">
      <c r="A68" s="13" t="s">
        <v>5</v>
      </c>
      <c r="B68" s="30">
        <v>201.1</v>
      </c>
      <c r="C68" s="30">
        <v>201.1</v>
      </c>
      <c r="D68" s="46">
        <f t="shared" si="34"/>
        <v>100</v>
      </c>
      <c r="E68" s="30">
        <f>182.07587+19.02413</f>
        <v>201.10000000000002</v>
      </c>
      <c r="F68" s="46">
        <f>E68*100/B68</f>
        <v>100.00000000000001</v>
      </c>
      <c r="G68" s="30">
        <v>201.1</v>
      </c>
      <c r="H68" s="46">
        <f t="shared" ref="H68" si="36">G68*100/B68</f>
        <v>100</v>
      </c>
      <c r="I68" s="11"/>
      <c r="J68" s="11"/>
    </row>
    <row r="69" spans="1:10" ht="31.5" hidden="1">
      <c r="A69" s="13" t="s">
        <v>6</v>
      </c>
      <c r="B69" s="30"/>
      <c r="C69" s="30"/>
      <c r="D69" s="46"/>
      <c r="E69" s="30"/>
      <c r="F69" s="46"/>
      <c r="G69" s="30"/>
      <c r="H69" s="46"/>
      <c r="I69" s="11"/>
      <c r="J69" s="11"/>
    </row>
    <row r="70" spans="1:10" s="26" customFormat="1" ht="20.25" customHeight="1">
      <c r="A70" s="258" t="s">
        <v>21</v>
      </c>
      <c r="B70" s="264"/>
      <c r="C70" s="264"/>
      <c r="D70" s="264"/>
      <c r="E70" s="264"/>
      <c r="F70" s="264"/>
      <c r="G70" s="264"/>
      <c r="H70" s="264"/>
      <c r="I70" s="265"/>
      <c r="J70" s="25"/>
    </row>
    <row r="71" spans="1:10" ht="112.5" customHeight="1">
      <c r="A71" s="13" t="s">
        <v>7</v>
      </c>
      <c r="B71" s="30">
        <v>1751.2</v>
      </c>
      <c r="C71" s="30">
        <v>1325.08006</v>
      </c>
      <c r="D71" s="46">
        <f t="shared" ref="D71" si="37">C71*100/B71</f>
        <v>75.666974645957055</v>
      </c>
      <c r="E71" s="30">
        <v>1325.08006</v>
      </c>
      <c r="F71" s="46">
        <f>E71*100/B71</f>
        <v>75.666974645957055</v>
      </c>
      <c r="G71" s="30">
        <v>1350.1</v>
      </c>
      <c r="H71" s="46">
        <f t="shared" ref="H71" si="38">G71*100/B71</f>
        <v>77.095705801735946</v>
      </c>
      <c r="I71" s="11" t="s">
        <v>181</v>
      </c>
      <c r="J71" s="11"/>
    </row>
    <row r="72" spans="1:10" ht="31.5" hidden="1">
      <c r="A72" s="13" t="s">
        <v>9</v>
      </c>
      <c r="B72" s="30"/>
      <c r="C72" s="30"/>
      <c r="D72" s="46"/>
      <c r="E72" s="30"/>
      <c r="F72" s="46"/>
      <c r="G72" s="30"/>
      <c r="H72" s="46"/>
      <c r="I72" s="11"/>
      <c r="J72" s="11"/>
    </row>
    <row r="73" spans="1:10" hidden="1">
      <c r="A73" s="13" t="s">
        <v>5</v>
      </c>
      <c r="B73" s="30"/>
      <c r="C73" s="30"/>
      <c r="D73" s="46"/>
      <c r="E73" s="30"/>
      <c r="F73" s="46"/>
      <c r="G73" s="30"/>
      <c r="H73" s="46"/>
      <c r="I73" s="11"/>
      <c r="J73" s="11"/>
    </row>
    <row r="74" spans="1:10" ht="31.5" hidden="1">
      <c r="A74" s="13" t="s">
        <v>6</v>
      </c>
      <c r="B74" s="30"/>
      <c r="C74" s="30"/>
      <c r="D74" s="46"/>
      <c r="E74" s="30"/>
      <c r="F74" s="46"/>
      <c r="G74" s="30"/>
      <c r="H74" s="46"/>
      <c r="I74" s="11"/>
      <c r="J74" s="11"/>
    </row>
    <row r="75" spans="1:10" s="2" customFormat="1">
      <c r="A75" s="252" t="s">
        <v>22</v>
      </c>
      <c r="B75" s="253"/>
      <c r="C75" s="253"/>
      <c r="D75" s="253"/>
      <c r="E75" s="253"/>
      <c r="F75" s="253"/>
      <c r="G75" s="253"/>
      <c r="H75" s="253"/>
      <c r="I75" s="254"/>
      <c r="J75" s="12"/>
    </row>
    <row r="76" spans="1:10" ht="78.75" customHeight="1">
      <c r="A76" s="13" t="s">
        <v>7</v>
      </c>
      <c r="B76" s="30">
        <v>17406.5</v>
      </c>
      <c r="C76" s="30">
        <v>12777.075720000001</v>
      </c>
      <c r="D76" s="46">
        <f t="shared" ref="D76" si="39">C76*100/B76</f>
        <v>73.40404860253355</v>
      </c>
      <c r="E76" s="30">
        <v>12701.435299999999</v>
      </c>
      <c r="F76" s="46">
        <f>E76*100/B76</f>
        <v>72.969495877976613</v>
      </c>
      <c r="G76" s="30">
        <v>12770.5</v>
      </c>
      <c r="H76" s="46">
        <f t="shared" ref="H76" si="40">G76*100/B76</f>
        <v>73.366271220521071</v>
      </c>
      <c r="I76" s="11" t="s">
        <v>132</v>
      </c>
      <c r="J76" s="11" t="s">
        <v>196</v>
      </c>
    </row>
    <row r="77" spans="1:10" ht="31.5" hidden="1">
      <c r="A77" s="13" t="s">
        <v>9</v>
      </c>
      <c r="B77" s="30"/>
      <c r="C77" s="30"/>
      <c r="D77" s="46"/>
      <c r="E77" s="30"/>
      <c r="F77" s="46"/>
      <c r="G77" s="30"/>
      <c r="H77" s="46"/>
      <c r="I77" s="11"/>
      <c r="J77" s="11"/>
    </row>
    <row r="78" spans="1:10" hidden="1">
      <c r="A78" s="13" t="s">
        <v>5</v>
      </c>
      <c r="B78" s="30"/>
      <c r="C78" s="30"/>
      <c r="D78" s="46"/>
      <c r="E78" s="30"/>
      <c r="F78" s="46"/>
      <c r="G78" s="30"/>
      <c r="H78" s="46"/>
      <c r="I78" s="11"/>
      <c r="J78" s="11"/>
    </row>
    <row r="79" spans="1:10" ht="31.5" hidden="1">
      <c r="A79" s="13" t="s">
        <v>6</v>
      </c>
      <c r="B79" s="30"/>
      <c r="C79" s="30"/>
      <c r="D79" s="46"/>
      <c r="E79" s="30"/>
      <c r="F79" s="46"/>
      <c r="G79" s="30"/>
      <c r="H79" s="46"/>
      <c r="I79" s="11"/>
      <c r="J79" s="11"/>
    </row>
    <row r="80" spans="1:10" s="26" customFormat="1" ht="20.25" customHeight="1">
      <c r="A80" s="258" t="s">
        <v>23</v>
      </c>
      <c r="B80" s="264"/>
      <c r="C80" s="264"/>
      <c r="D80" s="264"/>
      <c r="E80" s="264"/>
      <c r="F80" s="264"/>
      <c r="G80" s="264"/>
      <c r="H80" s="264"/>
      <c r="I80" s="265"/>
      <c r="J80" s="25"/>
    </row>
    <row r="81" spans="1:10" ht="63">
      <c r="A81" s="13" t="s">
        <v>7</v>
      </c>
      <c r="B81" s="30">
        <v>1925</v>
      </c>
      <c r="C81" s="30">
        <v>1292.2157400000001</v>
      </c>
      <c r="D81" s="46">
        <f t="shared" ref="D81" si="41">C81*100/B81</f>
        <v>67.128090389610392</v>
      </c>
      <c r="E81" s="30">
        <v>1292.2157400000001</v>
      </c>
      <c r="F81" s="46">
        <f>E81*100/B81</f>
        <v>67.128090389610392</v>
      </c>
      <c r="G81" s="30">
        <v>1278.2</v>
      </c>
      <c r="H81" s="46">
        <f t="shared" ref="H81" si="42">G81*100/B81</f>
        <v>66.400000000000006</v>
      </c>
      <c r="I81" s="11" t="s">
        <v>134</v>
      </c>
      <c r="J81" s="11" t="s">
        <v>197</v>
      </c>
    </row>
    <row r="82" spans="1:10" ht="31.5" hidden="1">
      <c r="A82" s="13" t="s">
        <v>9</v>
      </c>
      <c r="B82" s="30"/>
      <c r="C82" s="30"/>
      <c r="D82" s="46"/>
      <c r="E82" s="30"/>
      <c r="F82" s="46"/>
      <c r="G82" s="30"/>
      <c r="H82" s="46"/>
      <c r="I82" s="11"/>
      <c r="J82" s="11"/>
    </row>
    <row r="83" spans="1:10" hidden="1">
      <c r="A83" s="13" t="s">
        <v>5</v>
      </c>
      <c r="B83" s="30"/>
      <c r="C83" s="30"/>
      <c r="D83" s="46"/>
      <c r="E83" s="30"/>
      <c r="F83" s="46"/>
      <c r="G83" s="30"/>
      <c r="H83" s="46"/>
      <c r="I83" s="11"/>
      <c r="J83" s="11"/>
    </row>
    <row r="84" spans="1:10" ht="31.5" hidden="1">
      <c r="A84" s="13" t="s">
        <v>6</v>
      </c>
      <c r="B84" s="30"/>
      <c r="C84" s="30"/>
      <c r="D84" s="46"/>
      <c r="E84" s="30"/>
      <c r="F84" s="46"/>
      <c r="G84" s="30"/>
      <c r="H84" s="46"/>
      <c r="I84" s="11"/>
      <c r="J84" s="11"/>
    </row>
    <row r="85" spans="1:10" ht="27.75" customHeight="1">
      <c r="A85" s="249" t="s">
        <v>24</v>
      </c>
      <c r="B85" s="250"/>
      <c r="C85" s="250"/>
      <c r="D85" s="250"/>
      <c r="E85" s="250"/>
      <c r="F85" s="250"/>
      <c r="G85" s="250"/>
      <c r="H85" s="250"/>
      <c r="I85" s="250"/>
      <c r="J85" s="251"/>
    </row>
    <row r="86" spans="1:10" ht="47.25">
      <c r="A86" s="13" t="s">
        <v>7</v>
      </c>
      <c r="B86" s="30">
        <v>2300.1</v>
      </c>
      <c r="C86" s="30">
        <v>705.99149999999997</v>
      </c>
      <c r="D86" s="46">
        <f t="shared" ref="D86:D87" si="43">C86*100/B86</f>
        <v>30.69394808921351</v>
      </c>
      <c r="E86" s="30">
        <v>705.99149999999997</v>
      </c>
      <c r="F86" s="46">
        <f>E86*100/B86</f>
        <v>30.69394808921351</v>
      </c>
      <c r="G86" s="30">
        <v>344.21</v>
      </c>
      <c r="H86" s="46">
        <f t="shared" ref="H86:H87" si="44">G86*100/B86</f>
        <v>14.965001521672971</v>
      </c>
      <c r="I86" s="11" t="s">
        <v>121</v>
      </c>
      <c r="J86" s="11" t="s">
        <v>172</v>
      </c>
    </row>
    <row r="87" spans="1:10" ht="47.25">
      <c r="A87" s="13" t="s">
        <v>9</v>
      </c>
      <c r="B87" s="30">
        <f>101.1+864</f>
        <v>965.1</v>
      </c>
      <c r="C87" s="30">
        <v>0</v>
      </c>
      <c r="D87" s="46">
        <f t="shared" si="43"/>
        <v>0</v>
      </c>
      <c r="E87" s="30">
        <v>0</v>
      </c>
      <c r="F87" s="46">
        <f>E87*100/B87</f>
        <v>0</v>
      </c>
      <c r="G87" s="30">
        <v>0</v>
      </c>
      <c r="H87" s="46">
        <f t="shared" si="44"/>
        <v>0</v>
      </c>
      <c r="I87" s="11"/>
      <c r="J87" s="11" t="s">
        <v>172</v>
      </c>
    </row>
    <row r="88" spans="1:10" hidden="1">
      <c r="A88" s="13" t="s">
        <v>5</v>
      </c>
      <c r="B88" s="30"/>
      <c r="C88" s="30"/>
      <c r="D88" s="46"/>
      <c r="E88" s="30"/>
      <c r="F88" s="46"/>
      <c r="G88" s="30"/>
      <c r="H88" s="46"/>
      <c r="I88" s="11"/>
      <c r="J88" s="11"/>
    </row>
    <row r="89" spans="1:10" ht="31.5" hidden="1">
      <c r="A89" s="13" t="s">
        <v>6</v>
      </c>
      <c r="B89" s="30"/>
      <c r="C89" s="30"/>
      <c r="D89" s="46"/>
      <c r="E89" s="30"/>
      <c r="F89" s="46"/>
      <c r="G89" s="30"/>
      <c r="H89" s="46"/>
      <c r="I89" s="11"/>
      <c r="J89" s="11"/>
    </row>
    <row r="90" spans="1:10" ht="24" customHeight="1">
      <c r="A90" s="249" t="s">
        <v>25</v>
      </c>
      <c r="B90" s="250"/>
      <c r="C90" s="250"/>
      <c r="D90" s="250"/>
      <c r="E90" s="250"/>
      <c r="F90" s="250"/>
      <c r="G90" s="250"/>
      <c r="H90" s="250"/>
      <c r="I90" s="250"/>
      <c r="J90" s="251"/>
    </row>
    <row r="91" spans="1:10">
      <c r="A91" s="13" t="s">
        <v>7</v>
      </c>
      <c r="B91" s="30">
        <f>B96+B101+B106+B111</f>
        <v>81856.748479999995</v>
      </c>
      <c r="C91" s="30">
        <f>C96+C101+C106+C111</f>
        <v>51851.084019999995</v>
      </c>
      <c r="D91" s="46">
        <f t="shared" ref="D91:D93" si="45">C91*100/B91</f>
        <v>63.343688801258381</v>
      </c>
      <c r="E91" s="30">
        <f>E96+E101+E106+E111</f>
        <v>51717.583980000003</v>
      </c>
      <c r="F91" s="46">
        <f>E91*100/B91</f>
        <v>63.180598961411377</v>
      </c>
      <c r="G91" s="30">
        <f>G96+G101+G106+G111</f>
        <v>54252.2</v>
      </c>
      <c r="H91" s="46">
        <f t="shared" ref="H91:H93" si="46">G91*100/B91</f>
        <v>66.277003432716853</v>
      </c>
      <c r="I91" s="11"/>
      <c r="J91" s="11"/>
    </row>
    <row r="92" spans="1:10" ht="31.5">
      <c r="A92" s="13" t="s">
        <v>9</v>
      </c>
      <c r="B92" s="30">
        <f t="shared" ref="B92:G94" si="47">B97+B102+B107+B112</f>
        <v>11359.989000000001</v>
      </c>
      <c r="C92" s="30">
        <f t="shared" si="47"/>
        <v>7543.76</v>
      </c>
      <c r="D92" s="46">
        <f t="shared" si="45"/>
        <v>66.406402330143095</v>
      </c>
      <c r="E92" s="30">
        <f t="shared" si="47"/>
        <v>7543.76</v>
      </c>
      <c r="F92" s="46">
        <f>E92*100/B92</f>
        <v>66.406402330143095</v>
      </c>
      <c r="G92" s="30">
        <f t="shared" si="47"/>
        <v>7543.8</v>
      </c>
      <c r="H92" s="46">
        <f t="shared" si="46"/>
        <v>66.406754443160111</v>
      </c>
      <c r="I92" s="11"/>
      <c r="J92" s="11"/>
    </row>
    <row r="93" spans="1:10">
      <c r="A93" s="13" t="s">
        <v>5</v>
      </c>
      <c r="B93" s="30">
        <f t="shared" si="47"/>
        <v>71879.436780000004</v>
      </c>
      <c r="C93" s="30">
        <f t="shared" si="47"/>
        <v>45374.721149999998</v>
      </c>
      <c r="D93" s="46">
        <f t="shared" si="45"/>
        <v>63.126150096136023</v>
      </c>
      <c r="E93" s="30">
        <f t="shared" si="47"/>
        <v>45241.221109999999</v>
      </c>
      <c r="F93" s="46">
        <f>E93*100/B93</f>
        <v>62.94042237485656</v>
      </c>
      <c r="G93" s="30">
        <f t="shared" si="47"/>
        <v>47716.1</v>
      </c>
      <c r="H93" s="46">
        <f t="shared" si="46"/>
        <v>66.383519595519004</v>
      </c>
      <c r="I93" s="11"/>
      <c r="J93" s="11"/>
    </row>
    <row r="94" spans="1:10" ht="31.5">
      <c r="A94" s="13" t="s">
        <v>6</v>
      </c>
      <c r="B94" s="30">
        <f t="shared" si="47"/>
        <v>0</v>
      </c>
      <c r="C94" s="30">
        <f t="shared" si="47"/>
        <v>0</v>
      </c>
      <c r="D94" s="46"/>
      <c r="E94" s="30">
        <f t="shared" si="47"/>
        <v>0</v>
      </c>
      <c r="F94" s="46"/>
      <c r="G94" s="30">
        <f t="shared" si="47"/>
        <v>0</v>
      </c>
      <c r="H94" s="46"/>
      <c r="I94" s="11"/>
      <c r="J94" s="11"/>
    </row>
    <row r="95" spans="1:10" s="26" customFormat="1" ht="18.75" customHeight="1">
      <c r="A95" s="258" t="s">
        <v>26</v>
      </c>
      <c r="B95" s="264"/>
      <c r="C95" s="264"/>
      <c r="D95" s="264"/>
      <c r="E95" s="264"/>
      <c r="F95" s="264"/>
      <c r="G95" s="264"/>
      <c r="H95" s="264"/>
      <c r="I95" s="265"/>
      <c r="J95" s="25"/>
    </row>
    <row r="96" spans="1:10" ht="31.5">
      <c r="A96" s="13" t="s">
        <v>7</v>
      </c>
      <c r="B96" s="30">
        <v>377</v>
      </c>
      <c r="C96" s="30">
        <v>278.44299999999998</v>
      </c>
      <c r="D96" s="46">
        <f t="shared" ref="D96" si="48">C96*100/B96</f>
        <v>73.857559681697609</v>
      </c>
      <c r="E96" s="30">
        <v>278.44299999999998</v>
      </c>
      <c r="F96" s="46">
        <f>E96*100/B96</f>
        <v>73.857559681697609</v>
      </c>
      <c r="G96" s="30">
        <v>278.39999999999998</v>
      </c>
      <c r="H96" s="46">
        <f t="shared" ref="H96" si="49">G96*100/B96</f>
        <v>73.84615384615384</v>
      </c>
      <c r="I96" s="11" t="s">
        <v>135</v>
      </c>
      <c r="J96" s="11" t="s">
        <v>107</v>
      </c>
    </row>
    <row r="97" spans="1:10" ht="31.5" hidden="1">
      <c r="A97" s="13" t="s">
        <v>9</v>
      </c>
      <c r="B97" s="30"/>
      <c r="C97" s="30"/>
      <c r="D97" s="46"/>
      <c r="E97" s="30"/>
      <c r="F97" s="46"/>
      <c r="G97" s="30"/>
      <c r="H97" s="46"/>
      <c r="I97" s="11"/>
      <c r="J97" s="11"/>
    </row>
    <row r="98" spans="1:10" hidden="1">
      <c r="A98" s="13" t="s">
        <v>5</v>
      </c>
      <c r="B98" s="30"/>
      <c r="C98" s="30"/>
      <c r="D98" s="46"/>
      <c r="E98" s="30"/>
      <c r="F98" s="46"/>
      <c r="G98" s="30"/>
      <c r="H98" s="46"/>
      <c r="I98" s="11"/>
      <c r="J98" s="11"/>
    </row>
    <row r="99" spans="1:10" ht="31.5" hidden="1">
      <c r="A99" s="13" t="s">
        <v>6</v>
      </c>
      <c r="B99" s="30"/>
      <c r="C99" s="30"/>
      <c r="D99" s="46"/>
      <c r="E99" s="30"/>
      <c r="F99" s="46"/>
      <c r="G99" s="30"/>
      <c r="H99" s="46"/>
      <c r="I99" s="11"/>
      <c r="J99" s="11"/>
    </row>
    <row r="100" spans="1:10" s="26" customFormat="1" ht="18" customHeight="1">
      <c r="A100" s="258" t="s">
        <v>27</v>
      </c>
      <c r="B100" s="264"/>
      <c r="C100" s="264"/>
      <c r="D100" s="264"/>
      <c r="E100" s="264"/>
      <c r="F100" s="264"/>
      <c r="G100" s="264"/>
      <c r="H100" s="264"/>
      <c r="I100" s="265"/>
      <c r="J100" s="25"/>
    </row>
    <row r="101" spans="1:10" ht="47.25">
      <c r="A101" s="13" t="s">
        <v>7</v>
      </c>
      <c r="B101" s="30">
        <v>67128.864000000001</v>
      </c>
      <c r="C101" s="30">
        <v>42073.521789999999</v>
      </c>
      <c r="D101" s="46">
        <f t="shared" ref="D101:D103" si="50">C101*100/B101</f>
        <v>62.675754188243069</v>
      </c>
      <c r="E101" s="30">
        <v>41940.300349999998</v>
      </c>
      <c r="F101" s="46">
        <f>E101*100/B101</f>
        <v>62.477297917628988</v>
      </c>
      <c r="G101" s="30">
        <v>44508.4</v>
      </c>
      <c r="H101" s="46">
        <f t="shared" ref="H101:H103" si="51">G101*100/B101</f>
        <v>66.30292447671988</v>
      </c>
      <c r="I101" s="11" t="s">
        <v>122</v>
      </c>
      <c r="J101" s="11" t="s">
        <v>173</v>
      </c>
    </row>
    <row r="102" spans="1:10" ht="47.25">
      <c r="A102" s="13" t="s">
        <v>9</v>
      </c>
      <c r="B102" s="30">
        <f>5743.519+5616.47</f>
        <v>11359.989000000001</v>
      </c>
      <c r="C102" s="30">
        <f>3829.94+3713.82</f>
        <v>7543.76</v>
      </c>
      <c r="D102" s="46">
        <f t="shared" si="50"/>
        <v>66.406402330143095</v>
      </c>
      <c r="E102" s="30">
        <f>3379.577+334.243+3829.94</f>
        <v>7543.76</v>
      </c>
      <c r="F102" s="46">
        <f>E102*100/B102</f>
        <v>66.406402330143095</v>
      </c>
      <c r="G102" s="30">
        <v>7543.8</v>
      </c>
      <c r="H102" s="46">
        <f t="shared" si="51"/>
        <v>66.406754443160111</v>
      </c>
      <c r="I102" s="11" t="s">
        <v>138</v>
      </c>
      <c r="J102" s="11" t="s">
        <v>173</v>
      </c>
    </row>
    <row r="103" spans="1:10" ht="149.25" customHeight="1">
      <c r="A103" s="13" t="s">
        <v>5</v>
      </c>
      <c r="B103" s="30">
        <v>67128.864000000001</v>
      </c>
      <c r="C103" s="30">
        <v>42073.521789999999</v>
      </c>
      <c r="D103" s="46">
        <f t="shared" si="50"/>
        <v>62.675754188243069</v>
      </c>
      <c r="E103" s="30">
        <v>41940.300349999998</v>
      </c>
      <c r="F103" s="46">
        <f>E103*100/B103</f>
        <v>62.477297917628988</v>
      </c>
      <c r="G103" s="30">
        <v>44508.4</v>
      </c>
      <c r="H103" s="46">
        <f t="shared" si="51"/>
        <v>66.30292447671988</v>
      </c>
      <c r="I103" s="11" t="s">
        <v>136</v>
      </c>
      <c r="J103" s="11" t="s">
        <v>107</v>
      </c>
    </row>
    <row r="104" spans="1:10" ht="31.5" hidden="1">
      <c r="A104" s="13" t="s">
        <v>6</v>
      </c>
      <c r="B104" s="30"/>
      <c r="C104" s="30"/>
      <c r="D104" s="46"/>
      <c r="E104" s="30"/>
      <c r="F104" s="46"/>
      <c r="G104" s="30"/>
      <c r="H104" s="46"/>
      <c r="I104" s="11"/>
      <c r="J104" s="11"/>
    </row>
    <row r="105" spans="1:10" s="26" customFormat="1" ht="21" customHeight="1">
      <c r="A105" s="258" t="s">
        <v>28</v>
      </c>
      <c r="B105" s="264"/>
      <c r="C105" s="264"/>
      <c r="D105" s="264"/>
      <c r="E105" s="264"/>
      <c r="F105" s="264"/>
      <c r="G105" s="264"/>
      <c r="H105" s="264"/>
      <c r="I105" s="265"/>
      <c r="J105" s="25"/>
    </row>
    <row r="106" spans="1:10" ht="47.25">
      <c r="A106" s="13" t="s">
        <v>7</v>
      </c>
      <c r="B106" s="30">
        <v>4494.3546999999999</v>
      </c>
      <c r="C106" s="30">
        <v>2751.3143799999998</v>
      </c>
      <c r="D106" s="46">
        <f t="shared" ref="D106" si="52">C106*100/B106</f>
        <v>61.217117109159183</v>
      </c>
      <c r="E106" s="30">
        <v>2751.3143799999998</v>
      </c>
      <c r="F106" s="46">
        <f>E106*100/B106</f>
        <v>61.217117109159183</v>
      </c>
      <c r="G106" s="30">
        <v>2811.2</v>
      </c>
      <c r="H106" s="46">
        <f t="shared" ref="H106" si="53">G106*100/B106</f>
        <v>62.549580254535762</v>
      </c>
      <c r="I106" s="11" t="s">
        <v>137</v>
      </c>
      <c r="J106" s="11" t="s">
        <v>107</v>
      </c>
    </row>
    <row r="107" spans="1:10" ht="31.5" hidden="1">
      <c r="A107" s="13" t="s">
        <v>9</v>
      </c>
      <c r="B107" s="30"/>
      <c r="C107" s="30"/>
      <c r="D107" s="46"/>
      <c r="E107" s="30"/>
      <c r="F107" s="46"/>
      <c r="G107" s="30"/>
      <c r="H107" s="46"/>
      <c r="I107" s="11"/>
      <c r="J107" s="11"/>
    </row>
    <row r="108" spans="1:10" ht="78.75">
      <c r="A108" s="13" t="s">
        <v>5</v>
      </c>
      <c r="B108" s="30">
        <v>896.54300000000001</v>
      </c>
      <c r="C108" s="30">
        <v>0</v>
      </c>
      <c r="D108" s="46">
        <f t="shared" ref="D108" si="54">C108*100/B108</f>
        <v>0</v>
      </c>
      <c r="E108" s="30">
        <v>0</v>
      </c>
      <c r="F108" s="46">
        <f>E108*100/B108</f>
        <v>0</v>
      </c>
      <c r="G108" s="30">
        <v>0</v>
      </c>
      <c r="H108" s="46">
        <f t="shared" ref="H108" si="55">G108*100/B108</f>
        <v>0</v>
      </c>
      <c r="I108" s="11"/>
      <c r="J108" s="11" t="s">
        <v>199</v>
      </c>
    </row>
    <row r="109" spans="1:10" ht="31.5" hidden="1">
      <c r="A109" s="13" t="s">
        <v>6</v>
      </c>
      <c r="B109" s="30"/>
      <c r="C109" s="30"/>
      <c r="D109" s="46"/>
      <c r="E109" s="30"/>
      <c r="F109" s="46"/>
      <c r="G109" s="30"/>
      <c r="H109" s="46"/>
      <c r="I109" s="11"/>
      <c r="J109" s="11"/>
    </row>
    <row r="110" spans="1:10" s="26" customFormat="1" ht="19.5" customHeight="1">
      <c r="A110" s="258" t="s">
        <v>29</v>
      </c>
      <c r="B110" s="264"/>
      <c r="C110" s="264"/>
      <c r="D110" s="264"/>
      <c r="E110" s="264"/>
      <c r="F110" s="264"/>
      <c r="G110" s="264"/>
      <c r="H110" s="264"/>
      <c r="I110" s="265"/>
      <c r="J110" s="25"/>
    </row>
    <row r="111" spans="1:10" ht="265.5" customHeight="1">
      <c r="A111" s="13" t="s">
        <v>7</v>
      </c>
      <c r="B111" s="30">
        <v>9856.5297800000008</v>
      </c>
      <c r="C111" s="30">
        <v>6747.8048500000004</v>
      </c>
      <c r="D111" s="46">
        <f t="shared" ref="D111" si="56">C111*100/B111</f>
        <v>68.460249201418236</v>
      </c>
      <c r="E111" s="30">
        <v>6747.5262499999999</v>
      </c>
      <c r="F111" s="46">
        <f>E111*100/B111</f>
        <v>68.457422648805704</v>
      </c>
      <c r="G111" s="30">
        <v>6654.2</v>
      </c>
      <c r="H111" s="46">
        <f t="shared" ref="H111" si="57">G111*100/B111</f>
        <v>67.510575715015989</v>
      </c>
      <c r="I111" s="11" t="s">
        <v>139</v>
      </c>
      <c r="J111" s="11" t="s">
        <v>107</v>
      </c>
    </row>
    <row r="112" spans="1:10" ht="31.5" hidden="1">
      <c r="A112" s="13" t="s">
        <v>9</v>
      </c>
      <c r="B112" s="30"/>
      <c r="C112" s="30"/>
      <c r="D112" s="46"/>
      <c r="E112" s="30"/>
      <c r="F112" s="46"/>
      <c r="G112" s="30"/>
      <c r="H112" s="46"/>
      <c r="I112" s="11"/>
      <c r="J112" s="11"/>
    </row>
    <row r="113" spans="1:10" ht="78.75">
      <c r="A113" s="13" t="s">
        <v>5</v>
      </c>
      <c r="B113" s="30">
        <v>3854.0297799999998</v>
      </c>
      <c r="C113" s="30">
        <v>3301.1993600000001</v>
      </c>
      <c r="D113" s="46">
        <f t="shared" ref="D113" si="58">C113*100/B113</f>
        <v>85.655782348417659</v>
      </c>
      <c r="E113" s="30">
        <v>3300.92076</v>
      </c>
      <c r="F113" s="46">
        <f>E113*100/B113</f>
        <v>85.648553551135251</v>
      </c>
      <c r="G113" s="30">
        <v>3207.7</v>
      </c>
      <c r="H113" s="46">
        <f t="shared" ref="H113" si="59">G113*100/B113</f>
        <v>83.229766844199119</v>
      </c>
      <c r="I113" s="11" t="s">
        <v>140</v>
      </c>
      <c r="J113" s="11" t="s">
        <v>123</v>
      </c>
    </row>
    <row r="114" spans="1:10" ht="31.5" hidden="1">
      <c r="A114" s="13" t="s">
        <v>6</v>
      </c>
      <c r="B114" s="30"/>
      <c r="C114" s="30"/>
      <c r="D114" s="46"/>
      <c r="E114" s="30"/>
      <c r="F114" s="46"/>
      <c r="G114" s="30"/>
      <c r="H114" s="46"/>
      <c r="I114" s="11"/>
      <c r="J114" s="11"/>
    </row>
    <row r="115" spans="1:10" ht="29.25" customHeight="1">
      <c r="A115" s="249" t="s">
        <v>30</v>
      </c>
      <c r="B115" s="250"/>
      <c r="C115" s="250"/>
      <c r="D115" s="250"/>
      <c r="E115" s="250"/>
      <c r="F115" s="250"/>
      <c r="G115" s="250"/>
      <c r="H115" s="250"/>
      <c r="I115" s="250"/>
      <c r="J115" s="251"/>
    </row>
    <row r="116" spans="1:10" ht="63">
      <c r="A116" s="13" t="s">
        <v>7</v>
      </c>
      <c r="B116" s="30">
        <v>404</v>
      </c>
      <c r="C116" s="30">
        <v>276.33739000000003</v>
      </c>
      <c r="D116" s="46">
        <f t="shared" ref="D116" si="60">C116*100/B116</f>
        <v>68.400344059405938</v>
      </c>
      <c r="E116" s="30">
        <v>276.33739000000003</v>
      </c>
      <c r="F116" s="46">
        <f>E116*100/B116</f>
        <v>68.400344059405938</v>
      </c>
      <c r="G116" s="30">
        <v>276.3</v>
      </c>
      <c r="H116" s="46">
        <f t="shared" ref="H116" si="61">G116*100/B116</f>
        <v>68.39108910891089</v>
      </c>
      <c r="I116" s="11" t="s">
        <v>141</v>
      </c>
      <c r="J116" s="11" t="s">
        <v>107</v>
      </c>
    </row>
    <row r="117" spans="1:10" ht="31.5">
      <c r="A117" s="13" t="s">
        <v>9</v>
      </c>
      <c r="B117" s="30"/>
      <c r="C117" s="30"/>
      <c r="D117" s="46"/>
      <c r="E117" s="30"/>
      <c r="F117" s="46"/>
      <c r="G117" s="30"/>
      <c r="H117" s="46"/>
      <c r="I117" s="11"/>
      <c r="J117" s="11"/>
    </row>
    <row r="118" spans="1:10">
      <c r="A118" s="13" t="s">
        <v>5</v>
      </c>
      <c r="B118" s="30"/>
      <c r="C118" s="30"/>
      <c r="D118" s="46"/>
      <c r="E118" s="30"/>
      <c r="F118" s="46"/>
      <c r="G118" s="30"/>
      <c r="H118" s="46"/>
      <c r="I118" s="11"/>
      <c r="J118" s="11"/>
    </row>
    <row r="119" spans="1:10" ht="31.5">
      <c r="A119" s="13" t="s">
        <v>6</v>
      </c>
      <c r="B119" s="30"/>
      <c r="C119" s="30"/>
      <c r="D119" s="46"/>
      <c r="E119" s="30"/>
      <c r="F119" s="46"/>
      <c r="G119" s="30"/>
      <c r="H119" s="46"/>
      <c r="I119" s="11"/>
      <c r="J119" s="11"/>
    </row>
    <row r="120" spans="1:10" ht="31.5" hidden="1" customHeight="1">
      <c r="A120" s="249" t="s">
        <v>93</v>
      </c>
      <c r="B120" s="250"/>
      <c r="C120" s="250"/>
      <c r="D120" s="250"/>
      <c r="E120" s="250"/>
      <c r="F120" s="250"/>
      <c r="G120" s="250"/>
      <c r="H120" s="250"/>
      <c r="I120" s="250"/>
      <c r="J120" s="251"/>
    </row>
    <row r="121" spans="1:10" ht="47.25" hidden="1">
      <c r="A121" s="13" t="s">
        <v>7</v>
      </c>
      <c r="B121" s="30">
        <v>21</v>
      </c>
      <c r="C121" s="30">
        <v>14</v>
      </c>
      <c r="D121" s="46">
        <f t="shared" ref="D121" si="62">C121*100/B121</f>
        <v>66.666666666666671</v>
      </c>
      <c r="E121" s="30">
        <v>14</v>
      </c>
      <c r="F121" s="46">
        <f>E121*100/B121</f>
        <v>66.666666666666671</v>
      </c>
      <c r="G121" s="44">
        <v>14</v>
      </c>
      <c r="H121" s="46">
        <f t="shared" ref="H121" si="63">G121*100/B121</f>
        <v>66.666666666666671</v>
      </c>
      <c r="I121" s="11" t="s">
        <v>174</v>
      </c>
      <c r="J121" s="11" t="s">
        <v>175</v>
      </c>
    </row>
    <row r="122" spans="1:10" ht="31.5" hidden="1">
      <c r="A122" s="13" t="s">
        <v>9</v>
      </c>
      <c r="B122" s="30"/>
      <c r="C122" s="30"/>
      <c r="D122" s="46"/>
      <c r="E122" s="30"/>
      <c r="F122" s="46"/>
      <c r="G122" s="30"/>
      <c r="H122" s="46"/>
      <c r="I122" s="11"/>
      <c r="J122" s="11"/>
    </row>
    <row r="123" spans="1:10" hidden="1">
      <c r="A123" s="13" t="s">
        <v>5</v>
      </c>
      <c r="B123" s="30"/>
      <c r="C123" s="30"/>
      <c r="D123" s="46"/>
      <c r="E123" s="30"/>
      <c r="F123" s="46"/>
      <c r="G123" s="30"/>
      <c r="H123" s="46"/>
      <c r="I123" s="11"/>
      <c r="J123" s="11"/>
    </row>
    <row r="124" spans="1:10" ht="31.5" hidden="1">
      <c r="A124" s="13" t="s">
        <v>6</v>
      </c>
      <c r="B124" s="30"/>
      <c r="C124" s="30"/>
      <c r="D124" s="46"/>
      <c r="E124" s="30"/>
      <c r="F124" s="46"/>
      <c r="G124" s="30"/>
      <c r="H124" s="46"/>
      <c r="I124" s="11"/>
      <c r="J124" s="11"/>
    </row>
    <row r="125" spans="1:10" ht="33" hidden="1" customHeight="1">
      <c r="A125" s="249" t="s">
        <v>31</v>
      </c>
      <c r="B125" s="250"/>
      <c r="C125" s="250"/>
      <c r="D125" s="250"/>
      <c r="E125" s="250"/>
      <c r="F125" s="250"/>
      <c r="G125" s="250"/>
      <c r="H125" s="250"/>
      <c r="I125" s="250"/>
      <c r="J125" s="251"/>
    </row>
    <row r="126" spans="1:10" ht="19.5" hidden="1" customHeight="1">
      <c r="A126" s="13" t="s">
        <v>7</v>
      </c>
      <c r="B126" s="30">
        <f t="shared" ref="B126:G129" si="64">B131+B136+B141+B146</f>
        <v>199.40158</v>
      </c>
      <c r="C126" s="30">
        <f t="shared" si="64"/>
        <v>151.95150000000001</v>
      </c>
      <c r="D126" s="46">
        <f t="shared" ref="D126" si="65">C126*100/B126</f>
        <v>76.203759268106111</v>
      </c>
      <c r="E126" s="30">
        <f t="shared" si="64"/>
        <v>151.91149999999999</v>
      </c>
      <c r="F126" s="46">
        <f>E126*100/B126</f>
        <v>76.183699246515502</v>
      </c>
      <c r="G126" s="30">
        <f t="shared" si="64"/>
        <v>48.9</v>
      </c>
      <c r="H126" s="46">
        <f t="shared" ref="H126:H128" si="66">G126*100/B126</f>
        <v>24.523376394510013</v>
      </c>
      <c r="I126" s="11"/>
      <c r="J126" s="11"/>
    </row>
    <row r="127" spans="1:10" ht="31.5" hidden="1">
      <c r="A127" s="13" t="s">
        <v>9</v>
      </c>
      <c r="B127" s="30">
        <f t="shared" si="64"/>
        <v>0</v>
      </c>
      <c r="C127" s="30">
        <f t="shared" si="64"/>
        <v>0</v>
      </c>
      <c r="D127" s="46"/>
      <c r="E127" s="30">
        <f t="shared" si="64"/>
        <v>0</v>
      </c>
      <c r="F127" s="46"/>
      <c r="G127" s="30">
        <f t="shared" si="64"/>
        <v>0</v>
      </c>
      <c r="H127" s="46" t="e">
        <f t="shared" si="66"/>
        <v>#DIV/0!</v>
      </c>
      <c r="I127" s="11"/>
      <c r="J127" s="11"/>
    </row>
    <row r="128" spans="1:10" ht="16.5" hidden="1" customHeight="1">
      <c r="A128" s="13" t="s">
        <v>5</v>
      </c>
      <c r="B128" s="30">
        <f t="shared" si="64"/>
        <v>30</v>
      </c>
      <c r="C128" s="30">
        <f t="shared" si="64"/>
        <v>29.865079999999999</v>
      </c>
      <c r="D128" s="46">
        <f t="shared" ref="D128" si="67">C128*100/B128</f>
        <v>99.550266666666658</v>
      </c>
      <c r="E128" s="30">
        <f t="shared" si="64"/>
        <v>29.865079999999999</v>
      </c>
      <c r="F128" s="46">
        <f>E128*100/B128</f>
        <v>99.550266666666658</v>
      </c>
      <c r="G128" s="30">
        <f t="shared" si="64"/>
        <v>29.865079999999999</v>
      </c>
      <c r="H128" s="46">
        <f t="shared" si="66"/>
        <v>99.550266666666658</v>
      </c>
      <c r="I128" s="11"/>
      <c r="J128" s="11"/>
    </row>
    <row r="129" spans="1:10" ht="31.5" hidden="1">
      <c r="A129" s="13" t="s">
        <v>6</v>
      </c>
      <c r="B129" s="30">
        <f t="shared" si="64"/>
        <v>0</v>
      </c>
      <c r="C129" s="30">
        <f t="shared" si="64"/>
        <v>0</v>
      </c>
      <c r="D129" s="46"/>
      <c r="E129" s="30">
        <f t="shared" si="64"/>
        <v>0</v>
      </c>
      <c r="F129" s="46"/>
      <c r="G129" s="30">
        <f t="shared" si="64"/>
        <v>0</v>
      </c>
      <c r="H129" s="46"/>
      <c r="I129" s="11"/>
      <c r="J129" s="11"/>
    </row>
    <row r="130" spans="1:10" s="26" customFormat="1" ht="19.5" hidden="1" customHeight="1">
      <c r="A130" s="258" t="s">
        <v>32</v>
      </c>
      <c r="B130" s="264"/>
      <c r="C130" s="264"/>
      <c r="D130" s="264"/>
      <c r="E130" s="264"/>
      <c r="F130" s="264"/>
      <c r="G130" s="264"/>
      <c r="H130" s="264"/>
      <c r="I130" s="265"/>
      <c r="J130" s="25"/>
    </row>
    <row r="131" spans="1:10" ht="31.5" hidden="1">
      <c r="A131" s="13" t="s">
        <v>7</v>
      </c>
      <c r="B131" s="30">
        <v>24.401579999999999</v>
      </c>
      <c r="C131" s="30">
        <v>12.90128</v>
      </c>
      <c r="D131" s="46">
        <f t="shared" ref="D131" si="68">C131*100/B131</f>
        <v>52.870674767781431</v>
      </c>
      <c r="E131" s="30">
        <v>12.90128</v>
      </c>
      <c r="F131" s="46">
        <f>E131*100/B131</f>
        <v>52.870674767781431</v>
      </c>
      <c r="G131" s="44">
        <v>2.9</v>
      </c>
      <c r="H131" s="46">
        <f t="shared" ref="H131" si="69">G131*100/B131</f>
        <v>11.884476333089907</v>
      </c>
      <c r="I131" s="11" t="s">
        <v>113</v>
      </c>
      <c r="J131" s="11" t="s">
        <v>112</v>
      </c>
    </row>
    <row r="132" spans="1:10" ht="31.5" hidden="1">
      <c r="A132" s="13" t="s">
        <v>9</v>
      </c>
      <c r="B132" s="30"/>
      <c r="C132" s="30"/>
      <c r="D132" s="46"/>
      <c r="E132" s="30"/>
      <c r="F132" s="46"/>
      <c r="G132" s="30"/>
      <c r="H132" s="46"/>
      <c r="I132" s="11"/>
      <c r="J132" s="11"/>
    </row>
    <row r="133" spans="1:10" hidden="1">
      <c r="A133" s="13" t="s">
        <v>5</v>
      </c>
      <c r="B133" s="30"/>
      <c r="C133" s="30"/>
      <c r="D133" s="46"/>
      <c r="E133" s="30"/>
      <c r="F133" s="46"/>
      <c r="G133" s="30"/>
      <c r="H133" s="46"/>
      <c r="I133" s="11"/>
      <c r="J133" s="11"/>
    </row>
    <row r="134" spans="1:10" ht="31.5" hidden="1">
      <c r="A134" s="13" t="s">
        <v>6</v>
      </c>
      <c r="B134" s="30"/>
      <c r="C134" s="30"/>
      <c r="D134" s="46"/>
      <c r="E134" s="30"/>
      <c r="F134" s="46"/>
      <c r="G134" s="30"/>
      <c r="H134" s="46"/>
      <c r="I134" s="11"/>
      <c r="J134" s="11"/>
    </row>
    <row r="135" spans="1:10" s="26" customFormat="1" ht="19.5" hidden="1" customHeight="1">
      <c r="A135" s="258" t="s">
        <v>33</v>
      </c>
      <c r="B135" s="264"/>
      <c r="C135" s="264"/>
      <c r="D135" s="264"/>
      <c r="E135" s="264"/>
      <c r="F135" s="264"/>
      <c r="G135" s="264"/>
      <c r="H135" s="264"/>
      <c r="I135" s="265"/>
      <c r="J135" s="25"/>
    </row>
    <row r="136" spans="1:10" ht="78.75" hidden="1">
      <c r="A136" s="13" t="s">
        <v>7</v>
      </c>
      <c r="B136" s="30">
        <v>50</v>
      </c>
      <c r="C136" s="30">
        <v>28.905999999999999</v>
      </c>
      <c r="D136" s="46">
        <f t="shared" ref="D136" si="70">C136*100/B136</f>
        <v>57.811999999999998</v>
      </c>
      <c r="E136" s="30">
        <v>28.905999999999999</v>
      </c>
      <c r="F136" s="46">
        <f>E136*100/B136</f>
        <v>57.811999999999998</v>
      </c>
      <c r="G136" s="44">
        <v>0</v>
      </c>
      <c r="H136" s="46">
        <f t="shared" ref="H136" si="71">G136*100/B136</f>
        <v>0</v>
      </c>
      <c r="I136" s="11"/>
      <c r="J136" s="41" t="s">
        <v>176</v>
      </c>
    </row>
    <row r="137" spans="1:10" ht="31.5" hidden="1">
      <c r="A137" s="13" t="s">
        <v>9</v>
      </c>
      <c r="B137" s="30"/>
      <c r="C137" s="30"/>
      <c r="D137" s="46"/>
      <c r="E137" s="30"/>
      <c r="F137" s="46"/>
      <c r="G137" s="30"/>
      <c r="H137" s="46"/>
      <c r="I137" s="11"/>
      <c r="J137" s="11"/>
    </row>
    <row r="138" spans="1:10" hidden="1">
      <c r="A138" s="13" t="s">
        <v>5</v>
      </c>
      <c r="B138" s="30"/>
      <c r="C138" s="30"/>
      <c r="D138" s="46"/>
      <c r="E138" s="30"/>
      <c r="F138" s="46"/>
      <c r="G138" s="30"/>
      <c r="H138" s="46"/>
      <c r="I138" s="11"/>
      <c r="J138" s="11"/>
    </row>
    <row r="139" spans="1:10" ht="31.5" hidden="1">
      <c r="A139" s="13" t="s">
        <v>6</v>
      </c>
      <c r="B139" s="30"/>
      <c r="C139" s="30"/>
      <c r="D139" s="46"/>
      <c r="E139" s="30"/>
      <c r="F139" s="46"/>
      <c r="G139" s="30"/>
      <c r="H139" s="46"/>
      <c r="I139" s="11"/>
      <c r="J139" s="11"/>
    </row>
    <row r="140" spans="1:10" s="26" customFormat="1" ht="19.5" hidden="1" customHeight="1">
      <c r="A140" s="258" t="s">
        <v>34</v>
      </c>
      <c r="B140" s="264"/>
      <c r="C140" s="264"/>
      <c r="D140" s="264"/>
      <c r="E140" s="264"/>
      <c r="F140" s="264"/>
      <c r="G140" s="264"/>
      <c r="H140" s="264"/>
      <c r="I140" s="265"/>
      <c r="J140" s="25"/>
    </row>
    <row r="141" spans="1:10" ht="31.5" hidden="1">
      <c r="A141" s="13" t="s">
        <v>7</v>
      </c>
      <c r="B141" s="30">
        <v>120</v>
      </c>
      <c r="C141" s="30">
        <v>110.14422</v>
      </c>
      <c r="D141" s="46">
        <f t="shared" ref="D141" si="72">C141*100/B141</f>
        <v>91.786850000000001</v>
      </c>
      <c r="E141" s="30">
        <v>110.10422</v>
      </c>
      <c r="F141" s="46">
        <f>E141*100/B141</f>
        <v>91.75351666666667</v>
      </c>
      <c r="G141" s="44">
        <v>46</v>
      </c>
      <c r="H141" s="46">
        <f t="shared" ref="H141" si="73">G141*100/B141</f>
        <v>38.333333333333336</v>
      </c>
      <c r="I141" s="11" t="s">
        <v>142</v>
      </c>
      <c r="J141" s="11" t="s">
        <v>112</v>
      </c>
    </row>
    <row r="142" spans="1:10" ht="31.5" hidden="1">
      <c r="A142" s="13" t="s">
        <v>9</v>
      </c>
      <c r="B142" s="30"/>
      <c r="C142" s="30"/>
      <c r="D142" s="46"/>
      <c r="E142" s="30"/>
      <c r="F142" s="46"/>
      <c r="G142" s="44"/>
      <c r="H142" s="46"/>
      <c r="I142" s="11"/>
      <c r="J142" s="11"/>
    </row>
    <row r="143" spans="1:10" ht="81.75" hidden="1" customHeight="1">
      <c r="A143" s="13" t="s">
        <v>5</v>
      </c>
      <c r="B143" s="30">
        <v>30</v>
      </c>
      <c r="C143" s="30">
        <v>29.865079999999999</v>
      </c>
      <c r="D143" s="46">
        <f t="shared" ref="D143" si="74">C143*100/B143</f>
        <v>99.550266666666658</v>
      </c>
      <c r="E143" s="30">
        <v>29.865079999999999</v>
      </c>
      <c r="F143" s="46">
        <f>E143*100/B143</f>
        <v>99.550266666666658</v>
      </c>
      <c r="G143" s="44">
        <v>29.865079999999999</v>
      </c>
      <c r="H143" s="46">
        <f t="shared" ref="H143" si="75">G143*100/B143</f>
        <v>99.550266666666658</v>
      </c>
      <c r="I143" s="11" t="s">
        <v>178</v>
      </c>
      <c r="J143" s="11" t="s">
        <v>177</v>
      </c>
    </row>
    <row r="144" spans="1:10" ht="31.5" hidden="1">
      <c r="A144" s="13" t="s">
        <v>6</v>
      </c>
      <c r="B144" s="30"/>
      <c r="C144" s="30"/>
      <c r="D144" s="46"/>
      <c r="E144" s="30"/>
      <c r="F144" s="46"/>
      <c r="G144" s="30"/>
      <c r="H144" s="46"/>
      <c r="I144" s="11"/>
      <c r="J144" s="11"/>
    </row>
    <row r="145" spans="1:10" s="26" customFormat="1" ht="23.25" hidden="1" customHeight="1">
      <c r="A145" s="258" t="s">
        <v>35</v>
      </c>
      <c r="B145" s="264"/>
      <c r="C145" s="264"/>
      <c r="D145" s="264"/>
      <c r="E145" s="264"/>
      <c r="F145" s="264"/>
      <c r="G145" s="264"/>
      <c r="H145" s="264"/>
      <c r="I145" s="265"/>
      <c r="J145" s="25"/>
    </row>
    <row r="146" spans="1:10" ht="47.25" hidden="1">
      <c r="A146" s="13" t="s">
        <v>7</v>
      </c>
      <c r="B146" s="30">
        <v>5</v>
      </c>
      <c r="C146" s="30">
        <v>0</v>
      </c>
      <c r="D146" s="46">
        <f t="shared" ref="D146" si="76">C146*100/B146</f>
        <v>0</v>
      </c>
      <c r="E146" s="30">
        <v>0</v>
      </c>
      <c r="F146" s="46">
        <f>E146*100/B146</f>
        <v>0</v>
      </c>
      <c r="G146" s="44">
        <v>0</v>
      </c>
      <c r="H146" s="46">
        <f t="shared" ref="H146" si="77">G146*100/B146</f>
        <v>0</v>
      </c>
      <c r="I146" s="11"/>
      <c r="J146" s="11" t="s">
        <v>114</v>
      </c>
    </row>
    <row r="147" spans="1:10" ht="31.5" hidden="1">
      <c r="A147" s="13" t="s">
        <v>9</v>
      </c>
      <c r="B147" s="30"/>
      <c r="C147" s="30"/>
      <c r="D147" s="46"/>
      <c r="E147" s="30"/>
      <c r="F147" s="46"/>
      <c r="G147" s="30"/>
      <c r="H147" s="46"/>
      <c r="I147" s="11"/>
      <c r="J147" s="11"/>
    </row>
    <row r="148" spans="1:10" hidden="1">
      <c r="A148" s="13" t="s">
        <v>5</v>
      </c>
      <c r="B148" s="30"/>
      <c r="C148" s="30"/>
      <c r="D148" s="46"/>
      <c r="E148" s="30"/>
      <c r="F148" s="46"/>
      <c r="G148" s="30"/>
      <c r="H148" s="46"/>
      <c r="I148" s="11"/>
      <c r="J148" s="11"/>
    </row>
    <row r="149" spans="1:10" ht="31.5" hidden="1">
      <c r="A149" s="13" t="s">
        <v>6</v>
      </c>
      <c r="B149" s="30"/>
      <c r="C149" s="30"/>
      <c r="D149" s="46"/>
      <c r="E149" s="30"/>
      <c r="F149" s="46"/>
      <c r="G149" s="30"/>
      <c r="H149" s="46"/>
      <c r="I149" s="11"/>
      <c r="J149" s="11"/>
    </row>
    <row r="150" spans="1:10" ht="25.5" customHeight="1">
      <c r="A150" s="249" t="s">
        <v>36</v>
      </c>
      <c r="B150" s="250"/>
      <c r="C150" s="250"/>
      <c r="D150" s="250"/>
      <c r="E150" s="250"/>
      <c r="F150" s="250"/>
      <c r="G150" s="250"/>
      <c r="H150" s="250"/>
      <c r="I150" s="250"/>
      <c r="J150" s="251"/>
    </row>
    <row r="151" spans="1:10" ht="90" customHeight="1">
      <c r="A151" s="13" t="s">
        <v>7</v>
      </c>
      <c r="B151" s="30">
        <v>1858</v>
      </c>
      <c r="C151" s="30">
        <v>1228.2935399999999</v>
      </c>
      <c r="D151" s="46">
        <f t="shared" ref="D151" si="78">C151*100/B151</f>
        <v>66.108371367061352</v>
      </c>
      <c r="E151" s="30">
        <v>1228.2935399999999</v>
      </c>
      <c r="F151" s="46">
        <f>E151*100/B151</f>
        <v>66.108371367061352</v>
      </c>
      <c r="G151" s="30">
        <v>1347</v>
      </c>
      <c r="H151" s="46">
        <f t="shared" ref="H151" si="79">G151*100/B151</f>
        <v>72.497308934337994</v>
      </c>
      <c r="I151" s="11" t="s">
        <v>143</v>
      </c>
      <c r="J151" s="11" t="s">
        <v>167</v>
      </c>
    </row>
    <row r="152" spans="1:10" ht="31.5" hidden="1">
      <c r="A152" s="13" t="s">
        <v>9</v>
      </c>
      <c r="B152" s="30"/>
      <c r="C152" s="30"/>
      <c r="D152" s="46"/>
      <c r="E152" s="30"/>
      <c r="F152" s="46"/>
      <c r="G152" s="30"/>
      <c r="H152" s="46"/>
      <c r="I152" s="11"/>
      <c r="J152" s="11"/>
    </row>
    <row r="153" spans="1:10" hidden="1">
      <c r="A153" s="13" t="s">
        <v>5</v>
      </c>
      <c r="B153" s="30"/>
      <c r="C153" s="30"/>
      <c r="D153" s="46"/>
      <c r="E153" s="30"/>
      <c r="F153" s="46"/>
      <c r="G153" s="30"/>
      <c r="H153" s="46"/>
      <c r="I153" s="11"/>
      <c r="J153" s="11"/>
    </row>
    <row r="154" spans="1:10" ht="31.5" hidden="1">
      <c r="A154" s="13" t="s">
        <v>6</v>
      </c>
      <c r="B154" s="30"/>
      <c r="C154" s="30"/>
      <c r="D154" s="46"/>
      <c r="E154" s="30"/>
      <c r="F154" s="46"/>
      <c r="G154" s="30"/>
      <c r="H154" s="46"/>
      <c r="I154" s="11"/>
      <c r="J154" s="11"/>
    </row>
    <row r="155" spans="1:10" ht="24" hidden="1" customHeight="1">
      <c r="A155" s="249" t="s">
        <v>37</v>
      </c>
      <c r="B155" s="250"/>
      <c r="C155" s="250"/>
      <c r="D155" s="250"/>
      <c r="E155" s="250"/>
      <c r="F155" s="250"/>
      <c r="G155" s="250"/>
      <c r="H155" s="250"/>
      <c r="I155" s="250"/>
      <c r="J155" s="251"/>
    </row>
    <row r="156" spans="1:10" hidden="1">
      <c r="A156" s="13" t="s">
        <v>7</v>
      </c>
      <c r="B156" s="30">
        <f>B161+B166</f>
        <v>31247.028000000002</v>
      </c>
      <c r="C156" s="30">
        <f>C161+C166</f>
        <v>21457.1757</v>
      </c>
      <c r="D156" s="46">
        <f t="shared" ref="D156" si="80">C156*100/B156</f>
        <v>68.669492983460685</v>
      </c>
      <c r="E156" s="30">
        <f>E161+E166</f>
        <v>21457.1757</v>
      </c>
      <c r="F156" s="46">
        <f>E156*100/B156</f>
        <v>68.669492983460685</v>
      </c>
      <c r="G156" s="30">
        <f>G161+G166</f>
        <v>119.5</v>
      </c>
      <c r="H156" s="46">
        <f t="shared" ref="H156" si="81">G156*100/B156</f>
        <v>0.38243637122864932</v>
      </c>
      <c r="I156" s="11"/>
      <c r="J156" s="11"/>
    </row>
    <row r="157" spans="1:10" ht="31.5" hidden="1">
      <c r="A157" s="13" t="s">
        <v>9</v>
      </c>
      <c r="B157" s="30">
        <f t="shared" ref="B157:G159" si="82">B162+B167</f>
        <v>0</v>
      </c>
      <c r="C157" s="30">
        <f t="shared" si="82"/>
        <v>0</v>
      </c>
      <c r="D157" s="46"/>
      <c r="E157" s="30">
        <f t="shared" si="82"/>
        <v>0</v>
      </c>
      <c r="F157" s="46"/>
      <c r="G157" s="30">
        <f t="shared" si="82"/>
        <v>0</v>
      </c>
      <c r="H157" s="46"/>
      <c r="I157" s="11"/>
      <c r="J157" s="11"/>
    </row>
    <row r="158" spans="1:10" hidden="1">
      <c r="A158" s="13" t="s">
        <v>5</v>
      </c>
      <c r="B158" s="30">
        <f t="shared" si="82"/>
        <v>24268.567999999999</v>
      </c>
      <c r="C158" s="30">
        <f t="shared" si="82"/>
        <v>19660.781999999999</v>
      </c>
      <c r="D158" s="46">
        <f t="shared" ref="D158" si="83">C158*100/B158</f>
        <v>81.013358513777987</v>
      </c>
      <c r="E158" s="30">
        <f t="shared" si="82"/>
        <v>19660.781999999999</v>
      </c>
      <c r="F158" s="46">
        <f>E158*100/B158</f>
        <v>81.013358513777987</v>
      </c>
      <c r="G158" s="30">
        <f t="shared" si="82"/>
        <v>0</v>
      </c>
      <c r="H158" s="46">
        <f t="shared" ref="H158" si="84">G158*100/B158</f>
        <v>0</v>
      </c>
      <c r="I158" s="11"/>
      <c r="J158" s="11"/>
    </row>
    <row r="159" spans="1:10" ht="31.5" hidden="1">
      <c r="A159" s="13" t="s">
        <v>6</v>
      </c>
      <c r="B159" s="30">
        <f t="shared" si="82"/>
        <v>0</v>
      </c>
      <c r="C159" s="30">
        <f t="shared" si="82"/>
        <v>0</v>
      </c>
      <c r="D159" s="46"/>
      <c r="E159" s="30">
        <f t="shared" si="82"/>
        <v>0</v>
      </c>
      <c r="F159" s="46"/>
      <c r="G159" s="30">
        <f t="shared" si="82"/>
        <v>0</v>
      </c>
      <c r="H159" s="46"/>
      <c r="I159" s="11"/>
      <c r="J159" s="11"/>
    </row>
    <row r="160" spans="1:10" s="26" customFormat="1" ht="18.75" hidden="1" customHeight="1">
      <c r="A160" s="258" t="s">
        <v>38</v>
      </c>
      <c r="B160" s="264"/>
      <c r="C160" s="264"/>
      <c r="D160" s="264"/>
      <c r="E160" s="264"/>
      <c r="F160" s="264"/>
      <c r="G160" s="264"/>
      <c r="H160" s="264"/>
      <c r="I160" s="265"/>
      <c r="J160" s="25"/>
    </row>
    <row r="161" spans="1:10" ht="31.5" hidden="1">
      <c r="A161" s="13" t="s">
        <v>7</v>
      </c>
      <c r="B161" s="30">
        <v>31044.663</v>
      </c>
      <c r="C161" s="30">
        <v>21431.268499999998</v>
      </c>
      <c r="D161" s="46">
        <f t="shared" ref="D161" si="85">C161*100/B161</f>
        <v>69.033664498145768</v>
      </c>
      <c r="E161" s="30">
        <v>21431.268499999998</v>
      </c>
      <c r="F161" s="46">
        <f>E161*100/B161</f>
        <v>69.033664498145768</v>
      </c>
      <c r="G161" s="44">
        <v>93.6</v>
      </c>
      <c r="H161" s="46">
        <f t="shared" ref="H161" si="86">G161*100/B161</f>
        <v>0.30150109859462798</v>
      </c>
      <c r="I161" s="11" t="s">
        <v>144</v>
      </c>
      <c r="J161" s="11"/>
    </row>
    <row r="162" spans="1:10" ht="31.5" hidden="1">
      <c r="A162" s="13" t="s">
        <v>9</v>
      </c>
      <c r="B162" s="30"/>
      <c r="C162" s="30"/>
      <c r="D162" s="46"/>
      <c r="E162" s="30"/>
      <c r="F162" s="46"/>
      <c r="G162" s="30"/>
      <c r="H162" s="46"/>
      <c r="I162" s="11"/>
      <c r="J162" s="11"/>
    </row>
    <row r="163" spans="1:10" hidden="1">
      <c r="A163" s="13" t="s">
        <v>5</v>
      </c>
      <c r="B163" s="30">
        <v>24268.567999999999</v>
      </c>
      <c r="C163" s="30">
        <f>16771.363+2889.419</f>
        <v>19660.781999999999</v>
      </c>
      <c r="D163" s="46">
        <f t="shared" ref="D163" si="87">C163*100/B163</f>
        <v>81.013358513777987</v>
      </c>
      <c r="E163" s="30">
        <f>16771.363+2889.419</f>
        <v>19660.781999999999</v>
      </c>
      <c r="F163" s="46">
        <f>E163*100/B163</f>
        <v>81.013358513777987</v>
      </c>
      <c r="G163" s="44">
        <v>0</v>
      </c>
      <c r="H163" s="46">
        <f t="shared" ref="H163" si="88">G163*100/B163</f>
        <v>0</v>
      </c>
      <c r="I163" s="11"/>
      <c r="J163" s="11"/>
    </row>
    <row r="164" spans="1:10" ht="31.5" hidden="1">
      <c r="A164" s="13" t="s">
        <v>6</v>
      </c>
      <c r="B164" s="30"/>
      <c r="C164" s="30"/>
      <c r="D164" s="46"/>
      <c r="E164" s="30"/>
      <c r="F164" s="46"/>
      <c r="G164" s="30"/>
      <c r="H164" s="46"/>
      <c r="I164" s="11"/>
      <c r="J164" s="11"/>
    </row>
    <row r="165" spans="1:10" s="26" customFormat="1" ht="22.5" hidden="1" customHeight="1">
      <c r="A165" s="258" t="s">
        <v>39</v>
      </c>
      <c r="B165" s="264"/>
      <c r="C165" s="264"/>
      <c r="D165" s="264"/>
      <c r="E165" s="264"/>
      <c r="F165" s="264"/>
      <c r="G165" s="264"/>
      <c r="H165" s="264"/>
      <c r="I165" s="265"/>
      <c r="J165" s="25"/>
    </row>
    <row r="166" spans="1:10" ht="31.5" hidden="1">
      <c r="A166" s="13" t="s">
        <v>7</v>
      </c>
      <c r="B166" s="30">
        <v>202.36500000000001</v>
      </c>
      <c r="C166" s="30">
        <v>25.9072</v>
      </c>
      <c r="D166" s="46">
        <f t="shared" ref="D166" si="89">C166*100/B166</f>
        <v>12.80221382156005</v>
      </c>
      <c r="E166" s="30">
        <v>25.9072</v>
      </c>
      <c r="F166" s="46">
        <f>E166*100/B166</f>
        <v>12.80221382156005</v>
      </c>
      <c r="G166" s="44">
        <v>25.9</v>
      </c>
      <c r="H166" s="46">
        <f t="shared" ref="H166" si="90">G166*100/B166</f>
        <v>12.798655894052825</v>
      </c>
      <c r="I166" s="11" t="s">
        <v>145</v>
      </c>
      <c r="J166" s="11" t="s">
        <v>115</v>
      </c>
    </row>
    <row r="167" spans="1:10" ht="31.5" hidden="1">
      <c r="A167" s="13" t="s">
        <v>9</v>
      </c>
      <c r="B167" s="30"/>
      <c r="C167" s="30"/>
      <c r="D167" s="46"/>
      <c r="E167" s="30"/>
      <c r="F167" s="46"/>
      <c r="G167" s="30"/>
      <c r="H167" s="46"/>
      <c r="I167" s="11"/>
      <c r="J167" s="11"/>
    </row>
    <row r="168" spans="1:10" hidden="1">
      <c r="A168" s="13" t="s">
        <v>5</v>
      </c>
      <c r="B168" s="30"/>
      <c r="C168" s="30"/>
      <c r="D168" s="46"/>
      <c r="E168" s="30"/>
      <c r="F168" s="46"/>
      <c r="G168" s="30"/>
      <c r="H168" s="46"/>
      <c r="I168" s="11"/>
      <c r="J168" s="11"/>
    </row>
    <row r="169" spans="1:10" ht="31.5" hidden="1">
      <c r="A169" s="13" t="s">
        <v>6</v>
      </c>
      <c r="B169" s="30"/>
      <c r="C169" s="30"/>
      <c r="D169" s="46"/>
      <c r="E169" s="30"/>
      <c r="F169" s="46"/>
      <c r="G169" s="30"/>
      <c r="H169" s="46"/>
      <c r="I169" s="11"/>
      <c r="J169" s="11"/>
    </row>
    <row r="170" spans="1:10" ht="24.75" customHeight="1">
      <c r="A170" s="249" t="s">
        <v>40</v>
      </c>
      <c r="B170" s="250"/>
      <c r="C170" s="250"/>
      <c r="D170" s="250"/>
      <c r="E170" s="250"/>
      <c r="F170" s="250"/>
      <c r="G170" s="250"/>
      <c r="H170" s="250"/>
      <c r="I170" s="250"/>
      <c r="J170" s="251"/>
    </row>
    <row r="171" spans="1:10" ht="47.25">
      <c r="A171" s="13" t="s">
        <v>7</v>
      </c>
      <c r="B171" s="30">
        <v>370</v>
      </c>
      <c r="C171" s="30">
        <v>278.75299999999999</v>
      </c>
      <c r="D171" s="46">
        <f t="shared" ref="D171" si="91">C171*100/B171</f>
        <v>75.338648648648643</v>
      </c>
      <c r="E171" s="30">
        <v>278.75299999999999</v>
      </c>
      <c r="F171" s="46">
        <f>E171*100/B171</f>
        <v>75.338648648648643</v>
      </c>
      <c r="G171" s="30">
        <v>278.75299999999999</v>
      </c>
      <c r="H171" s="46">
        <f t="shared" ref="H171" si="92">G171*100/B171</f>
        <v>75.338648648648643</v>
      </c>
      <c r="I171" s="11" t="s">
        <v>146</v>
      </c>
      <c r="J171" s="11" t="s">
        <v>112</v>
      </c>
    </row>
    <row r="172" spans="1:10" ht="31.5" hidden="1">
      <c r="A172" s="13" t="s">
        <v>9</v>
      </c>
      <c r="B172" s="30"/>
      <c r="C172" s="30"/>
      <c r="D172" s="46"/>
      <c r="E172" s="30"/>
      <c r="F172" s="46"/>
      <c r="G172" s="30"/>
      <c r="H172" s="46"/>
      <c r="I172" s="11"/>
      <c r="J172" s="11"/>
    </row>
    <row r="173" spans="1:10" hidden="1">
      <c r="A173" s="13" t="s">
        <v>5</v>
      </c>
      <c r="B173" s="30"/>
      <c r="C173" s="30"/>
      <c r="D173" s="46"/>
      <c r="E173" s="30"/>
      <c r="F173" s="46"/>
      <c r="G173" s="30"/>
      <c r="H173" s="46"/>
      <c r="I173" s="11"/>
      <c r="J173" s="11"/>
    </row>
    <row r="174" spans="1:10" ht="31.5" hidden="1">
      <c r="A174" s="13" t="s">
        <v>6</v>
      </c>
      <c r="B174" s="30"/>
      <c r="C174" s="30"/>
      <c r="D174" s="46"/>
      <c r="E174" s="30"/>
      <c r="F174" s="46"/>
      <c r="G174" s="30"/>
      <c r="H174" s="46"/>
      <c r="I174" s="11"/>
      <c r="J174" s="11"/>
    </row>
    <row r="175" spans="1:10" ht="24" hidden="1" customHeight="1">
      <c r="A175" s="249" t="s">
        <v>41</v>
      </c>
      <c r="B175" s="250"/>
      <c r="C175" s="250"/>
      <c r="D175" s="250"/>
      <c r="E175" s="250"/>
      <c r="F175" s="250"/>
      <c r="G175" s="250"/>
      <c r="H175" s="250"/>
      <c r="I175" s="250"/>
      <c r="J175" s="251"/>
    </row>
    <row r="176" spans="1:10" ht="20.25" hidden="1" customHeight="1">
      <c r="A176" s="13" t="s">
        <v>7</v>
      </c>
      <c r="B176" s="30">
        <f t="shared" ref="B176:G179" si="93">B181+B186+B191+B196</f>
        <v>1892.0474999999999</v>
      </c>
      <c r="C176" s="30">
        <f t="shared" si="93"/>
        <v>1892.0474999999999</v>
      </c>
      <c r="D176" s="46">
        <f t="shared" ref="D176" si="94">C176*100/B176</f>
        <v>100</v>
      </c>
      <c r="E176" s="30">
        <f t="shared" si="93"/>
        <v>1892.0474999999999</v>
      </c>
      <c r="F176" s="46">
        <f>E176*100/B176</f>
        <v>100</v>
      </c>
      <c r="G176" s="30">
        <f t="shared" si="93"/>
        <v>1892.0474999999999</v>
      </c>
      <c r="H176" s="46">
        <f t="shared" ref="H176" si="95">G176*100/B176</f>
        <v>100</v>
      </c>
      <c r="I176" s="11"/>
      <c r="J176" s="11"/>
    </row>
    <row r="177" spans="1:10" ht="31.5" hidden="1">
      <c r="A177" s="13" t="s">
        <v>9</v>
      </c>
      <c r="B177" s="30">
        <f t="shared" si="93"/>
        <v>0</v>
      </c>
      <c r="C177" s="30">
        <f t="shared" si="93"/>
        <v>0</v>
      </c>
      <c r="D177" s="46"/>
      <c r="E177" s="30">
        <f t="shared" si="93"/>
        <v>0</v>
      </c>
      <c r="F177" s="46"/>
      <c r="G177" s="30">
        <f t="shared" si="93"/>
        <v>0</v>
      </c>
      <c r="H177" s="46"/>
      <c r="I177" s="11"/>
      <c r="J177" s="11"/>
    </row>
    <row r="178" spans="1:10" ht="18.75" hidden="1" customHeight="1">
      <c r="A178" s="13" t="s">
        <v>5</v>
      </c>
      <c r="B178" s="30">
        <f t="shared" si="93"/>
        <v>1380.0474999999999</v>
      </c>
      <c r="C178" s="30">
        <f t="shared" si="93"/>
        <v>1380.0474999999999</v>
      </c>
      <c r="D178" s="46">
        <f t="shared" ref="D178" si="96">C178*100/B178</f>
        <v>100.00000000000001</v>
      </c>
      <c r="E178" s="30">
        <f t="shared" si="93"/>
        <v>1380.0474999999999</v>
      </c>
      <c r="F178" s="46">
        <f>E178*100/B178</f>
        <v>100.00000000000001</v>
      </c>
      <c r="G178" s="30">
        <f t="shared" si="93"/>
        <v>1380.0474999999999</v>
      </c>
      <c r="H178" s="46">
        <f t="shared" ref="H178" si="97">G178*100/B178</f>
        <v>100.00000000000001</v>
      </c>
      <c r="I178" s="11"/>
      <c r="J178" s="11"/>
    </row>
    <row r="179" spans="1:10" ht="31.5" hidden="1">
      <c r="A179" s="13" t="s">
        <v>6</v>
      </c>
      <c r="B179" s="30">
        <f t="shared" si="93"/>
        <v>0</v>
      </c>
      <c r="C179" s="30">
        <f t="shared" si="93"/>
        <v>0</v>
      </c>
      <c r="D179" s="46"/>
      <c r="E179" s="30">
        <f t="shared" si="93"/>
        <v>0</v>
      </c>
      <c r="F179" s="46"/>
      <c r="G179" s="30">
        <f t="shared" si="93"/>
        <v>0</v>
      </c>
      <c r="H179" s="46"/>
      <c r="I179" s="11"/>
      <c r="J179" s="11"/>
    </row>
    <row r="180" spans="1:10" s="2" customFormat="1" hidden="1">
      <c r="A180" s="252" t="s">
        <v>42</v>
      </c>
      <c r="B180" s="253"/>
      <c r="C180" s="253"/>
      <c r="D180" s="253"/>
      <c r="E180" s="253"/>
      <c r="F180" s="253"/>
      <c r="G180" s="253"/>
      <c r="H180" s="253"/>
      <c r="I180" s="254"/>
      <c r="J180" s="12"/>
    </row>
    <row r="181" spans="1:10" hidden="1">
      <c r="A181" s="13" t="s">
        <v>7</v>
      </c>
      <c r="B181" s="30"/>
      <c r="C181" s="30"/>
      <c r="D181" s="46"/>
      <c r="E181" s="30"/>
      <c r="F181" s="46"/>
      <c r="G181" s="30"/>
      <c r="H181" s="46"/>
      <c r="I181" s="11"/>
      <c r="J181" s="11"/>
    </row>
    <row r="182" spans="1:10" ht="31.5" hidden="1">
      <c r="A182" s="13" t="s">
        <v>9</v>
      </c>
      <c r="B182" s="30"/>
      <c r="C182" s="30"/>
      <c r="D182" s="46"/>
      <c r="E182" s="30"/>
      <c r="F182" s="46"/>
      <c r="G182" s="30"/>
      <c r="H182" s="46"/>
      <c r="I182" s="11"/>
      <c r="J182" s="11"/>
    </row>
    <row r="183" spans="1:10" hidden="1">
      <c r="A183" s="13" t="s">
        <v>5</v>
      </c>
      <c r="B183" s="30"/>
      <c r="C183" s="30"/>
      <c r="D183" s="46"/>
      <c r="E183" s="30"/>
      <c r="F183" s="46"/>
      <c r="G183" s="30"/>
      <c r="H183" s="46"/>
      <c r="I183" s="11"/>
      <c r="J183" s="11"/>
    </row>
    <row r="184" spans="1:10" ht="31.5" hidden="1">
      <c r="A184" s="13" t="s">
        <v>6</v>
      </c>
      <c r="B184" s="30"/>
      <c r="C184" s="30"/>
      <c r="D184" s="46"/>
      <c r="E184" s="30"/>
      <c r="F184" s="46"/>
      <c r="G184" s="30"/>
      <c r="H184" s="46"/>
      <c r="I184" s="11"/>
      <c r="J184" s="11"/>
    </row>
    <row r="185" spans="1:10" s="2" customFormat="1" ht="18.75" hidden="1" customHeight="1">
      <c r="A185" s="252" t="s">
        <v>43</v>
      </c>
      <c r="B185" s="253"/>
      <c r="C185" s="253"/>
      <c r="D185" s="253"/>
      <c r="E185" s="253"/>
      <c r="F185" s="253"/>
      <c r="G185" s="253"/>
      <c r="H185" s="253"/>
      <c r="I185" s="254"/>
      <c r="J185" s="12"/>
    </row>
    <row r="186" spans="1:10" hidden="1">
      <c r="A186" s="13" t="s">
        <v>7</v>
      </c>
      <c r="B186" s="30"/>
      <c r="C186" s="30"/>
      <c r="D186" s="46"/>
      <c r="E186" s="30"/>
      <c r="F186" s="46"/>
      <c r="G186" s="30"/>
      <c r="H186" s="46"/>
      <c r="I186" s="11"/>
      <c r="J186" s="11"/>
    </row>
    <row r="187" spans="1:10" ht="31.5" hidden="1">
      <c r="A187" s="13" t="s">
        <v>9</v>
      </c>
      <c r="B187" s="30"/>
      <c r="C187" s="30"/>
      <c r="D187" s="46"/>
      <c r="E187" s="30"/>
      <c r="F187" s="46"/>
      <c r="G187" s="30"/>
      <c r="H187" s="46"/>
      <c r="I187" s="11"/>
      <c r="J187" s="11"/>
    </row>
    <row r="188" spans="1:10" hidden="1">
      <c r="A188" s="13" t="s">
        <v>5</v>
      </c>
      <c r="B188" s="30"/>
      <c r="C188" s="30"/>
      <c r="D188" s="46"/>
      <c r="E188" s="30"/>
      <c r="F188" s="46"/>
      <c r="G188" s="30"/>
      <c r="H188" s="46"/>
      <c r="I188" s="11"/>
      <c r="J188" s="11"/>
    </row>
    <row r="189" spans="1:10" ht="31.5" hidden="1">
      <c r="A189" s="13" t="s">
        <v>6</v>
      </c>
      <c r="B189" s="30"/>
      <c r="C189" s="30"/>
      <c r="D189" s="46"/>
      <c r="E189" s="30"/>
      <c r="F189" s="46"/>
      <c r="G189" s="30"/>
      <c r="H189" s="46"/>
      <c r="I189" s="11"/>
      <c r="J189" s="11"/>
    </row>
    <row r="190" spans="1:10" s="2" customFormat="1" hidden="1">
      <c r="A190" s="252" t="s">
        <v>44</v>
      </c>
      <c r="B190" s="253"/>
      <c r="C190" s="253"/>
      <c r="D190" s="253"/>
      <c r="E190" s="253"/>
      <c r="F190" s="253"/>
      <c r="G190" s="253"/>
      <c r="H190" s="253"/>
      <c r="I190" s="254"/>
      <c r="J190" s="12"/>
    </row>
    <row r="191" spans="1:10" ht="20.25" hidden="1" customHeight="1">
      <c r="A191" s="13" t="s">
        <v>7</v>
      </c>
      <c r="B191" s="30">
        <v>1892.0474999999999</v>
      </c>
      <c r="C191" s="30">
        <v>1892.0474999999999</v>
      </c>
      <c r="D191" s="46">
        <f t="shared" ref="D191" si="98">C191*100/B191</f>
        <v>100</v>
      </c>
      <c r="E191" s="30">
        <v>1892.0474999999999</v>
      </c>
      <c r="F191" s="46">
        <f>E191*100/B191</f>
        <v>100</v>
      </c>
      <c r="G191" s="44">
        <v>1892.0474999999999</v>
      </c>
      <c r="H191" s="46">
        <f t="shared" ref="H191" si="99">G191*100/B191</f>
        <v>100</v>
      </c>
      <c r="I191" s="11" t="s">
        <v>162</v>
      </c>
      <c r="J191" s="11"/>
    </row>
    <row r="192" spans="1:10" ht="31.5" hidden="1">
      <c r="A192" s="13" t="s">
        <v>9</v>
      </c>
      <c r="B192" s="30"/>
      <c r="C192" s="30"/>
      <c r="D192" s="46"/>
      <c r="E192" s="30"/>
      <c r="F192" s="46"/>
      <c r="G192" s="44"/>
      <c r="H192" s="46"/>
      <c r="I192" s="11"/>
      <c r="J192" s="11"/>
    </row>
    <row r="193" spans="1:10" ht="21.75" hidden="1" customHeight="1">
      <c r="A193" s="13" t="s">
        <v>5</v>
      </c>
      <c r="B193" s="30">
        <f>1380.0475</f>
        <v>1380.0474999999999</v>
      </c>
      <c r="C193" s="30">
        <v>1380.0474999999999</v>
      </c>
      <c r="D193" s="46">
        <f t="shared" ref="D193" si="100">C193*100/B193</f>
        <v>100.00000000000001</v>
      </c>
      <c r="E193" s="30">
        <v>1380.0474999999999</v>
      </c>
      <c r="F193" s="46">
        <f>E193*100/B193</f>
        <v>100.00000000000001</v>
      </c>
      <c r="G193" s="44">
        <v>1380.0474999999999</v>
      </c>
      <c r="H193" s="46">
        <f t="shared" ref="H193" si="101">G193*100/B193</f>
        <v>100.00000000000001</v>
      </c>
      <c r="I193" s="11"/>
      <c r="J193" s="11"/>
    </row>
    <row r="194" spans="1:10" ht="31.5" hidden="1">
      <c r="A194" s="13" t="s">
        <v>6</v>
      </c>
      <c r="B194" s="30"/>
      <c r="C194" s="30"/>
      <c r="D194" s="46"/>
      <c r="E194" s="30"/>
      <c r="F194" s="46"/>
      <c r="G194" s="30"/>
      <c r="H194" s="46"/>
      <c r="I194" s="11"/>
      <c r="J194" s="11"/>
    </row>
    <row r="195" spans="1:10" s="2" customFormat="1" hidden="1">
      <c r="A195" s="252" t="s">
        <v>45</v>
      </c>
      <c r="B195" s="253"/>
      <c r="C195" s="253"/>
      <c r="D195" s="253"/>
      <c r="E195" s="253"/>
      <c r="F195" s="253"/>
      <c r="G195" s="253"/>
      <c r="H195" s="253"/>
      <c r="I195" s="254"/>
      <c r="J195" s="12"/>
    </row>
    <row r="196" spans="1:10" hidden="1">
      <c r="A196" s="13" t="s">
        <v>7</v>
      </c>
      <c r="B196" s="30"/>
      <c r="C196" s="30"/>
      <c r="D196" s="46"/>
      <c r="E196" s="30"/>
      <c r="F196" s="46"/>
      <c r="G196" s="30"/>
      <c r="H196" s="46"/>
      <c r="I196" s="11"/>
      <c r="J196" s="11"/>
    </row>
    <row r="197" spans="1:10" ht="31.5" hidden="1">
      <c r="A197" s="13" t="s">
        <v>9</v>
      </c>
      <c r="B197" s="30"/>
      <c r="C197" s="30"/>
      <c r="D197" s="46"/>
      <c r="E197" s="30"/>
      <c r="F197" s="46"/>
      <c r="G197" s="30"/>
      <c r="H197" s="46"/>
      <c r="I197" s="11"/>
      <c r="J197" s="11"/>
    </row>
    <row r="198" spans="1:10" ht="34.5" hidden="1" customHeight="1">
      <c r="A198" s="13" t="s">
        <v>5</v>
      </c>
      <c r="B198" s="30"/>
      <c r="C198" s="30"/>
      <c r="D198" s="46"/>
      <c r="E198" s="30"/>
      <c r="F198" s="46"/>
      <c r="G198" s="30"/>
      <c r="H198" s="46"/>
      <c r="I198" s="11"/>
      <c r="J198" s="11"/>
    </row>
    <row r="199" spans="1:10" ht="31.5" hidden="1">
      <c r="A199" s="13" t="s">
        <v>6</v>
      </c>
      <c r="B199" s="30"/>
      <c r="C199" s="30"/>
      <c r="D199" s="46"/>
      <c r="E199" s="30"/>
      <c r="F199" s="46"/>
      <c r="G199" s="30"/>
      <c r="H199" s="46"/>
      <c r="I199" s="11"/>
      <c r="J199" s="11"/>
    </row>
    <row r="200" spans="1:10" ht="27.75" hidden="1" customHeight="1">
      <c r="A200" s="249" t="s">
        <v>46</v>
      </c>
      <c r="B200" s="250"/>
      <c r="C200" s="250"/>
      <c r="D200" s="250"/>
      <c r="E200" s="250"/>
      <c r="F200" s="250"/>
      <c r="G200" s="250"/>
      <c r="H200" s="250"/>
      <c r="I200" s="250"/>
      <c r="J200" s="251"/>
    </row>
    <row r="201" spans="1:10" ht="31.5" hidden="1">
      <c r="A201" s="13" t="s">
        <v>7</v>
      </c>
      <c r="B201" s="30">
        <v>11</v>
      </c>
      <c r="C201" s="30">
        <v>0</v>
      </c>
      <c r="D201" s="46">
        <f t="shared" ref="D201" si="102">C201*100/B201</f>
        <v>0</v>
      </c>
      <c r="E201" s="30">
        <v>0</v>
      </c>
      <c r="F201" s="46">
        <f>E201*100/B201</f>
        <v>0</v>
      </c>
      <c r="G201" s="44">
        <v>0</v>
      </c>
      <c r="H201" s="46">
        <f t="shared" ref="H201" si="103">G201*100/B201</f>
        <v>0</v>
      </c>
      <c r="I201" s="11"/>
      <c r="J201" s="11" t="s">
        <v>179</v>
      </c>
    </row>
    <row r="202" spans="1:10" ht="31.5" hidden="1">
      <c r="A202" s="13" t="s">
        <v>9</v>
      </c>
      <c r="B202" s="30"/>
      <c r="C202" s="30"/>
      <c r="D202" s="46"/>
      <c r="E202" s="30"/>
      <c r="F202" s="46"/>
      <c r="G202" s="30"/>
      <c r="H202" s="46"/>
      <c r="I202" s="11"/>
      <c r="J202" s="11"/>
    </row>
    <row r="203" spans="1:10" hidden="1">
      <c r="A203" s="13" t="s">
        <v>5</v>
      </c>
      <c r="B203" s="30">
        <v>11</v>
      </c>
      <c r="C203" s="30">
        <v>0</v>
      </c>
      <c r="D203" s="46">
        <f t="shared" ref="D203" si="104">C203*100/B203</f>
        <v>0</v>
      </c>
      <c r="E203" s="30">
        <v>0</v>
      </c>
      <c r="F203" s="46">
        <f>E203*100/B203</f>
        <v>0</v>
      </c>
      <c r="G203" s="44">
        <v>0</v>
      </c>
      <c r="H203" s="46">
        <f t="shared" ref="H203" si="105">G203*100/B203</f>
        <v>0</v>
      </c>
      <c r="I203" s="11"/>
      <c r="J203" s="11"/>
    </row>
    <row r="204" spans="1:10" ht="31.5" hidden="1">
      <c r="A204" s="13" t="s">
        <v>6</v>
      </c>
      <c r="B204" s="30"/>
      <c r="C204" s="30"/>
      <c r="D204" s="46"/>
      <c r="E204" s="30"/>
      <c r="F204" s="46"/>
      <c r="G204" s="30"/>
      <c r="H204" s="46"/>
      <c r="I204" s="11"/>
      <c r="J204" s="11"/>
    </row>
    <row r="205" spans="1:10" ht="32.25" hidden="1" customHeight="1">
      <c r="A205" s="249" t="s">
        <v>47</v>
      </c>
      <c r="B205" s="250"/>
      <c r="C205" s="250"/>
      <c r="D205" s="250"/>
      <c r="E205" s="250"/>
      <c r="F205" s="250"/>
      <c r="G205" s="250"/>
      <c r="H205" s="250"/>
      <c r="I205" s="250"/>
      <c r="J205" s="251"/>
    </row>
    <row r="206" spans="1:10" hidden="1">
      <c r="A206" s="13" t="s">
        <v>7</v>
      </c>
      <c r="B206" s="30">
        <f>B211+B216+B221</f>
        <v>13348.028</v>
      </c>
      <c r="C206" s="30">
        <f>C211+C216+C221</f>
        <v>9186.4836099999993</v>
      </c>
      <c r="D206" s="46">
        <f t="shared" ref="D206" si="106">C206*100/B206</f>
        <v>68.822777491926146</v>
      </c>
      <c r="E206" s="30">
        <f>E211+E216+E221</f>
        <v>9180.9869899999994</v>
      </c>
      <c r="F206" s="46">
        <f>E206*100/B206</f>
        <v>68.781598225595559</v>
      </c>
      <c r="G206" s="30">
        <f>G211+G216+G221</f>
        <v>4805.2999999999993</v>
      </c>
      <c r="H206" s="46">
        <f t="shared" ref="H206" si="107">G206*100/B206</f>
        <v>36.000074318094022</v>
      </c>
      <c r="I206" s="11"/>
      <c r="J206" s="11"/>
    </row>
    <row r="207" spans="1:10" ht="31.5" hidden="1">
      <c r="A207" s="13" t="s">
        <v>9</v>
      </c>
      <c r="B207" s="30">
        <f t="shared" ref="B207:G209" si="108">B212+B217+B222</f>
        <v>0</v>
      </c>
      <c r="C207" s="30">
        <f t="shared" si="108"/>
        <v>0</v>
      </c>
      <c r="D207" s="46"/>
      <c r="E207" s="30">
        <f t="shared" si="108"/>
        <v>0</v>
      </c>
      <c r="F207" s="46"/>
      <c r="G207" s="30">
        <f t="shared" si="108"/>
        <v>0</v>
      </c>
      <c r="H207" s="46"/>
      <c r="I207" s="11"/>
      <c r="J207" s="11"/>
    </row>
    <row r="208" spans="1:10" hidden="1">
      <c r="A208" s="13" t="s">
        <v>5</v>
      </c>
      <c r="B208" s="30">
        <f t="shared" si="108"/>
        <v>4725</v>
      </c>
      <c r="C208" s="30">
        <f t="shared" si="108"/>
        <v>3218.6134699999998</v>
      </c>
      <c r="D208" s="46">
        <f t="shared" ref="D208" si="109">C208*100/B208</f>
        <v>68.118803597883584</v>
      </c>
      <c r="E208" s="30">
        <f t="shared" si="108"/>
        <v>3218.6134699999998</v>
      </c>
      <c r="F208" s="46">
        <f>E208*100/B208</f>
        <v>68.118803597883584</v>
      </c>
      <c r="G208" s="30">
        <f t="shared" si="108"/>
        <v>627.9</v>
      </c>
      <c r="H208" s="46">
        <f t="shared" ref="H208" si="110">G208*100/B208</f>
        <v>13.28888888888889</v>
      </c>
      <c r="I208" s="11"/>
      <c r="J208" s="11"/>
    </row>
    <row r="209" spans="1:10" ht="31.5" hidden="1">
      <c r="A209" s="13" t="s">
        <v>6</v>
      </c>
      <c r="B209" s="30">
        <f t="shared" si="108"/>
        <v>0</v>
      </c>
      <c r="C209" s="30">
        <f t="shared" si="108"/>
        <v>0</v>
      </c>
      <c r="D209" s="46"/>
      <c r="E209" s="30">
        <f t="shared" si="108"/>
        <v>0</v>
      </c>
      <c r="F209" s="46"/>
      <c r="G209" s="30">
        <f t="shared" si="108"/>
        <v>0</v>
      </c>
      <c r="H209" s="46"/>
      <c r="I209" s="11"/>
      <c r="J209" s="11"/>
    </row>
    <row r="210" spans="1:10" s="2" customFormat="1" ht="20.25" hidden="1" customHeight="1">
      <c r="A210" s="252" t="s">
        <v>48</v>
      </c>
      <c r="B210" s="253"/>
      <c r="C210" s="253"/>
      <c r="D210" s="253"/>
      <c r="E210" s="253"/>
      <c r="F210" s="253"/>
      <c r="G210" s="253"/>
      <c r="H210" s="253"/>
      <c r="I210" s="254"/>
      <c r="J210" s="12"/>
    </row>
    <row r="211" spans="1:10" ht="31.5" hidden="1">
      <c r="A211" s="13" t="s">
        <v>7</v>
      </c>
      <c r="B211" s="30">
        <v>4685</v>
      </c>
      <c r="C211" s="30">
        <v>3218.6134699999998</v>
      </c>
      <c r="D211" s="46">
        <f t="shared" ref="D211" si="111">C211*100/B211</f>
        <v>68.700394236926357</v>
      </c>
      <c r="E211" s="30">
        <v>3218.6134699999998</v>
      </c>
      <c r="F211" s="46">
        <f>E211*100/B211</f>
        <v>68.700394236926357</v>
      </c>
      <c r="G211" s="44">
        <v>627.9</v>
      </c>
      <c r="H211" s="46">
        <f t="shared" ref="H211" si="112">G211*100/B211</f>
        <v>13.402347918890074</v>
      </c>
      <c r="I211" s="11" t="s">
        <v>116</v>
      </c>
      <c r="J211" s="11" t="s">
        <v>164</v>
      </c>
    </row>
    <row r="212" spans="1:10" ht="31.5" hidden="1">
      <c r="A212" s="13" t="s">
        <v>9</v>
      </c>
      <c r="B212" s="30"/>
      <c r="C212" s="30"/>
      <c r="D212" s="46"/>
      <c r="E212" s="30"/>
      <c r="F212" s="46"/>
      <c r="G212" s="44"/>
      <c r="H212" s="46"/>
      <c r="I212" s="11"/>
      <c r="J212" s="11"/>
    </row>
    <row r="213" spans="1:10" ht="78.75" hidden="1">
      <c r="A213" s="13" t="s">
        <v>5</v>
      </c>
      <c r="B213" s="30">
        <f>720+3965</f>
        <v>4685</v>
      </c>
      <c r="C213" s="30">
        <v>3218.6134699999998</v>
      </c>
      <c r="D213" s="46">
        <f t="shared" ref="D213" si="113">C213*100/B213</f>
        <v>68.700394236926357</v>
      </c>
      <c r="E213" s="30">
        <v>3218.6134699999998</v>
      </c>
      <c r="F213" s="46">
        <f>E213*100/B213</f>
        <v>68.700394236926357</v>
      </c>
      <c r="G213" s="44">
        <v>627.9</v>
      </c>
      <c r="H213" s="46">
        <f t="shared" ref="H213" si="114">G213*100/B213</f>
        <v>13.402347918890074</v>
      </c>
      <c r="I213" s="11" t="s">
        <v>163</v>
      </c>
      <c r="J213" s="11" t="s">
        <v>165</v>
      </c>
    </row>
    <row r="214" spans="1:10" ht="31.5" hidden="1">
      <c r="A214" s="13" t="s">
        <v>6</v>
      </c>
      <c r="B214" s="30"/>
      <c r="C214" s="30"/>
      <c r="D214" s="46"/>
      <c r="E214" s="30"/>
      <c r="F214" s="46"/>
      <c r="G214" s="30"/>
      <c r="H214" s="46"/>
      <c r="I214" s="11"/>
      <c r="J214" s="11"/>
    </row>
    <row r="215" spans="1:10" s="2" customFormat="1" ht="18.75" hidden="1" customHeight="1">
      <c r="A215" s="252" t="s">
        <v>49</v>
      </c>
      <c r="B215" s="253"/>
      <c r="C215" s="253"/>
      <c r="D215" s="253"/>
      <c r="E215" s="253"/>
      <c r="F215" s="253"/>
      <c r="G215" s="253"/>
      <c r="H215" s="253"/>
      <c r="I215" s="254"/>
      <c r="J215" s="12"/>
    </row>
    <row r="216" spans="1:10" ht="78.75" hidden="1">
      <c r="A216" s="13" t="s">
        <v>7</v>
      </c>
      <c r="B216" s="30">
        <v>40</v>
      </c>
      <c r="C216" s="30">
        <v>0</v>
      </c>
      <c r="D216" s="46">
        <f t="shared" ref="D216" si="115">C216*100/B216</f>
        <v>0</v>
      </c>
      <c r="E216" s="30">
        <v>0</v>
      </c>
      <c r="F216" s="46"/>
      <c r="G216" s="44">
        <v>0</v>
      </c>
      <c r="H216" s="46">
        <f t="shared" ref="H216" si="116">G216*100/B216</f>
        <v>0</v>
      </c>
      <c r="I216" s="11"/>
      <c r="J216" s="11" t="s">
        <v>166</v>
      </c>
    </row>
    <row r="217" spans="1:10" ht="31.5" hidden="1">
      <c r="A217" s="13" t="s">
        <v>9</v>
      </c>
      <c r="B217" s="30"/>
      <c r="C217" s="30"/>
      <c r="D217" s="46"/>
      <c r="E217" s="30"/>
      <c r="F217" s="46"/>
      <c r="G217" s="44"/>
      <c r="H217" s="46"/>
      <c r="I217" s="11"/>
      <c r="J217" s="11"/>
    </row>
    <row r="218" spans="1:10" hidden="1">
      <c r="A218" s="13" t="s">
        <v>5</v>
      </c>
      <c r="B218" s="30">
        <v>40</v>
      </c>
      <c r="C218" s="30">
        <v>0</v>
      </c>
      <c r="D218" s="46">
        <f t="shared" ref="D218" si="117">C218*100/B218</f>
        <v>0</v>
      </c>
      <c r="E218" s="30">
        <v>0</v>
      </c>
      <c r="F218" s="46"/>
      <c r="G218" s="44">
        <v>0</v>
      </c>
      <c r="H218" s="46">
        <f t="shared" ref="H218" si="118">G218*100/B218</f>
        <v>0</v>
      </c>
      <c r="I218" s="11"/>
      <c r="J218" s="11"/>
    </row>
    <row r="219" spans="1:10" ht="31.5" hidden="1">
      <c r="A219" s="13" t="s">
        <v>6</v>
      </c>
      <c r="B219" s="30"/>
      <c r="C219" s="30"/>
      <c r="D219" s="46"/>
      <c r="E219" s="30"/>
      <c r="F219" s="46"/>
      <c r="G219" s="30"/>
      <c r="H219" s="46"/>
      <c r="I219" s="11"/>
      <c r="J219" s="11"/>
    </row>
    <row r="220" spans="1:10" s="2" customFormat="1" hidden="1">
      <c r="A220" s="252" t="s">
        <v>22</v>
      </c>
      <c r="B220" s="253"/>
      <c r="C220" s="253"/>
      <c r="D220" s="253"/>
      <c r="E220" s="253"/>
      <c r="F220" s="253"/>
      <c r="G220" s="253"/>
      <c r="H220" s="253"/>
      <c r="I220" s="254"/>
      <c r="J220" s="12"/>
    </row>
    <row r="221" spans="1:10" ht="31.5" hidden="1">
      <c r="A221" s="13" t="s">
        <v>7</v>
      </c>
      <c r="B221" s="30">
        <v>8623.0280000000002</v>
      </c>
      <c r="C221" s="30">
        <v>5967.87014</v>
      </c>
      <c r="D221" s="46">
        <f t="shared" ref="D221" si="119">C221*100/B221</f>
        <v>69.208520951109051</v>
      </c>
      <c r="E221" s="30">
        <v>5962.3735200000001</v>
      </c>
      <c r="F221" s="46">
        <f>E221*100/B221</f>
        <v>69.144777449406391</v>
      </c>
      <c r="G221" s="44">
        <v>4177.3999999999996</v>
      </c>
      <c r="H221" s="46">
        <f t="shared" ref="H221" si="120">G221*100/B221</f>
        <v>48.444699472157566</v>
      </c>
      <c r="I221" s="11" t="s">
        <v>117</v>
      </c>
      <c r="J221" s="11" t="s">
        <v>180</v>
      </c>
    </row>
    <row r="222" spans="1:10" ht="31.5" hidden="1">
      <c r="A222" s="13" t="s">
        <v>9</v>
      </c>
      <c r="B222" s="30"/>
      <c r="C222" s="30"/>
      <c r="D222" s="46"/>
      <c r="E222" s="30"/>
      <c r="F222" s="46"/>
      <c r="G222" s="30"/>
      <c r="H222" s="46"/>
      <c r="I222" s="11"/>
      <c r="J222" s="11"/>
    </row>
    <row r="223" spans="1:10" hidden="1">
      <c r="A223" s="13" t="s">
        <v>5</v>
      </c>
      <c r="B223" s="30"/>
      <c r="C223" s="30"/>
      <c r="D223" s="46"/>
      <c r="E223" s="30"/>
      <c r="F223" s="46"/>
      <c r="G223" s="30"/>
      <c r="H223" s="46"/>
      <c r="I223" s="11"/>
      <c r="J223" s="11"/>
    </row>
    <row r="224" spans="1:10" ht="31.5" hidden="1">
      <c r="A224" s="13" t="s">
        <v>6</v>
      </c>
      <c r="B224" s="30"/>
      <c r="C224" s="30"/>
      <c r="D224" s="46"/>
      <c r="E224" s="30"/>
      <c r="F224" s="46"/>
      <c r="G224" s="30"/>
      <c r="H224" s="46"/>
      <c r="I224" s="11"/>
      <c r="J224" s="11"/>
    </row>
    <row r="225" spans="1:10" ht="26.25" hidden="1" customHeight="1">
      <c r="A225" s="249" t="s">
        <v>50</v>
      </c>
      <c r="B225" s="250"/>
      <c r="C225" s="250"/>
      <c r="D225" s="250"/>
      <c r="E225" s="250"/>
      <c r="F225" s="250"/>
      <c r="G225" s="250"/>
      <c r="H225" s="250"/>
      <c r="I225" s="250"/>
      <c r="J225" s="251"/>
    </row>
    <row r="226" spans="1:10" ht="47.25" hidden="1">
      <c r="A226" s="13" t="s">
        <v>7</v>
      </c>
      <c r="B226" s="30">
        <v>106</v>
      </c>
      <c r="C226" s="30">
        <v>0</v>
      </c>
      <c r="D226" s="46">
        <f t="shared" ref="D226" si="121">C226*100/B226</f>
        <v>0</v>
      </c>
      <c r="E226" s="30">
        <v>0</v>
      </c>
      <c r="F226" s="46">
        <f>E226*100/B226</f>
        <v>0</v>
      </c>
      <c r="G226" s="30">
        <v>0</v>
      </c>
      <c r="H226" s="46">
        <f t="shared" ref="H226" si="122">G226*100/B226</f>
        <v>0</v>
      </c>
      <c r="I226" s="11"/>
      <c r="J226" s="11" t="s">
        <v>183</v>
      </c>
    </row>
    <row r="227" spans="1:10" ht="31.5" hidden="1">
      <c r="A227" s="13" t="s">
        <v>9</v>
      </c>
      <c r="B227" s="30"/>
      <c r="C227" s="30"/>
      <c r="D227" s="46"/>
      <c r="E227" s="30"/>
      <c r="F227" s="46"/>
      <c r="G227" s="30"/>
      <c r="H227" s="46"/>
      <c r="I227" s="11"/>
      <c r="J227" s="11"/>
    </row>
    <row r="228" spans="1:10" hidden="1">
      <c r="A228" s="13" t="s">
        <v>5</v>
      </c>
      <c r="B228" s="30">
        <v>56</v>
      </c>
      <c r="C228" s="30">
        <v>0</v>
      </c>
      <c r="D228" s="46">
        <f t="shared" ref="D228" si="123">C228*100/B228</f>
        <v>0</v>
      </c>
      <c r="E228" s="30">
        <v>0</v>
      </c>
      <c r="F228" s="46">
        <f>E228*100/B228</f>
        <v>0</v>
      </c>
      <c r="G228" s="30">
        <v>0</v>
      </c>
      <c r="H228" s="46">
        <f t="shared" ref="H228" si="124">G228*100/B228</f>
        <v>0</v>
      </c>
      <c r="I228" s="11"/>
      <c r="J228" s="11"/>
    </row>
    <row r="229" spans="1:10" ht="31.5" hidden="1">
      <c r="A229" s="13" t="s">
        <v>6</v>
      </c>
      <c r="B229" s="30"/>
      <c r="C229" s="30"/>
      <c r="D229" s="46"/>
      <c r="E229" s="30"/>
      <c r="F229" s="46"/>
      <c r="G229" s="30"/>
      <c r="H229" s="46"/>
      <c r="I229" s="11"/>
      <c r="J229" s="11"/>
    </row>
    <row r="230" spans="1:10" ht="26.25" hidden="1" customHeight="1">
      <c r="A230" s="249" t="s">
        <v>51</v>
      </c>
      <c r="B230" s="250"/>
      <c r="C230" s="250"/>
      <c r="D230" s="250"/>
      <c r="E230" s="250"/>
      <c r="F230" s="250"/>
      <c r="G230" s="250"/>
      <c r="H230" s="250"/>
      <c r="I230" s="250"/>
      <c r="J230" s="251"/>
    </row>
    <row r="231" spans="1:10" ht="70.5" hidden="1" customHeight="1">
      <c r="A231" s="13" t="s">
        <v>7</v>
      </c>
      <c r="B231" s="30">
        <v>14549.6</v>
      </c>
      <c r="C231" s="30">
        <v>9296.6411399999997</v>
      </c>
      <c r="D231" s="46">
        <f t="shared" ref="D231" si="125">C231*100/B231</f>
        <v>63.896197421234945</v>
      </c>
      <c r="E231" s="30">
        <v>9294.5608400000001</v>
      </c>
      <c r="F231" s="46">
        <f>E231*100/B231</f>
        <v>63.88189943366141</v>
      </c>
      <c r="G231" s="44">
        <v>6636.7</v>
      </c>
      <c r="H231" s="46">
        <f t="shared" ref="H231" si="126">G231*100/B231</f>
        <v>45.614312420960026</v>
      </c>
      <c r="I231" s="11" t="s">
        <v>147</v>
      </c>
      <c r="J231" s="11" t="s">
        <v>118</v>
      </c>
    </row>
    <row r="232" spans="1:10" ht="31.5" hidden="1">
      <c r="A232" s="13" t="s">
        <v>9</v>
      </c>
      <c r="B232" s="30"/>
      <c r="C232" s="30"/>
      <c r="D232" s="46"/>
      <c r="E232" s="30"/>
      <c r="F232" s="46"/>
      <c r="G232" s="30"/>
      <c r="H232" s="46"/>
      <c r="I232" s="11"/>
      <c r="J232" s="11"/>
    </row>
    <row r="233" spans="1:10" hidden="1">
      <c r="A233" s="13" t="s">
        <v>5</v>
      </c>
      <c r="B233" s="30"/>
      <c r="C233" s="30"/>
      <c r="D233" s="46"/>
      <c r="E233" s="30"/>
      <c r="F233" s="46"/>
      <c r="G233" s="30"/>
      <c r="H233" s="46"/>
      <c r="I233" s="11"/>
      <c r="J233" s="11"/>
    </row>
    <row r="234" spans="1:10" ht="31.5" hidden="1">
      <c r="A234" s="13" t="s">
        <v>6</v>
      </c>
      <c r="B234" s="30"/>
      <c r="C234" s="30"/>
      <c r="D234" s="46"/>
      <c r="E234" s="30"/>
      <c r="F234" s="46"/>
      <c r="G234" s="30"/>
      <c r="H234" s="46"/>
      <c r="I234" s="11"/>
      <c r="J234" s="11"/>
    </row>
    <row r="235" spans="1:10" ht="25.5" hidden="1" customHeight="1">
      <c r="A235" s="249" t="s">
        <v>52</v>
      </c>
      <c r="B235" s="250"/>
      <c r="C235" s="250"/>
      <c r="D235" s="250"/>
      <c r="E235" s="250"/>
      <c r="F235" s="250"/>
      <c r="G235" s="250"/>
      <c r="H235" s="250"/>
      <c r="I235" s="250"/>
      <c r="J235" s="251"/>
    </row>
    <row r="236" spans="1:10" ht="69" hidden="1" customHeight="1">
      <c r="A236" s="13" t="s">
        <v>7</v>
      </c>
      <c r="B236" s="30">
        <v>23.5</v>
      </c>
      <c r="C236" s="30">
        <v>0</v>
      </c>
      <c r="D236" s="46">
        <f t="shared" ref="D236" si="127">C236*100/B236</f>
        <v>0</v>
      </c>
      <c r="E236" s="30">
        <v>0</v>
      </c>
      <c r="F236" s="46">
        <f>E236*100/B236</f>
        <v>0</v>
      </c>
      <c r="G236" s="44">
        <v>0</v>
      </c>
      <c r="H236" s="46">
        <f t="shared" ref="H236" si="128">G236*100/B236</f>
        <v>0</v>
      </c>
      <c r="J236" s="11" t="s">
        <v>108</v>
      </c>
    </row>
    <row r="237" spans="1:10" ht="36" hidden="1" customHeight="1">
      <c r="A237" s="13" t="s">
        <v>9</v>
      </c>
      <c r="B237" s="30"/>
      <c r="C237" s="30"/>
      <c r="D237" s="46"/>
      <c r="E237" s="30"/>
      <c r="F237" s="46"/>
      <c r="G237" s="30"/>
      <c r="H237" s="46"/>
      <c r="I237" s="11"/>
      <c r="J237" s="11"/>
    </row>
    <row r="238" spans="1:10" ht="23.25" hidden="1" customHeight="1">
      <c r="A238" s="13" t="s">
        <v>5</v>
      </c>
      <c r="B238" s="30">
        <v>23.5</v>
      </c>
      <c r="C238" s="30">
        <v>0</v>
      </c>
      <c r="D238" s="46">
        <f t="shared" ref="D238" si="129">C238*100/B238</f>
        <v>0</v>
      </c>
      <c r="E238" s="30">
        <v>0</v>
      </c>
      <c r="F238" s="46">
        <f>E238*100/B238</f>
        <v>0</v>
      </c>
      <c r="G238" s="30">
        <v>0</v>
      </c>
      <c r="H238" s="46">
        <f t="shared" ref="H238" si="130">G238*100/B238</f>
        <v>0</v>
      </c>
      <c r="I238" s="11"/>
      <c r="J238" s="11"/>
    </row>
    <row r="239" spans="1:10" ht="31.5" hidden="1">
      <c r="A239" s="13" t="s">
        <v>6</v>
      </c>
      <c r="B239" s="30"/>
      <c r="C239" s="30"/>
      <c r="D239" s="46"/>
      <c r="E239" s="30"/>
      <c r="F239" s="46"/>
      <c r="G239" s="30"/>
      <c r="H239" s="46"/>
      <c r="I239" s="11"/>
      <c r="J239" s="11"/>
    </row>
    <row r="240" spans="1:10" ht="31.5" hidden="1" customHeight="1">
      <c r="A240" s="249" t="s">
        <v>53</v>
      </c>
      <c r="B240" s="250"/>
      <c r="C240" s="250"/>
      <c r="D240" s="250"/>
      <c r="E240" s="250"/>
      <c r="F240" s="250"/>
      <c r="G240" s="250"/>
      <c r="H240" s="250"/>
      <c r="I240" s="250"/>
      <c r="J240" s="251"/>
    </row>
    <row r="241" spans="1:10" ht="141.75" hidden="1">
      <c r="A241" s="13" t="s">
        <v>7</v>
      </c>
      <c r="B241" s="30">
        <v>104976.07234</v>
      </c>
      <c r="C241" s="30">
        <v>85776.89099</v>
      </c>
      <c r="D241" s="46">
        <f t="shared" ref="D241" si="131">C241*100/B241</f>
        <v>81.710897615013579</v>
      </c>
      <c r="E241" s="30">
        <v>85752.826289999997</v>
      </c>
      <c r="F241" s="46">
        <f>E241*100/B241</f>
        <v>81.687973629134163</v>
      </c>
      <c r="G241" s="44">
        <v>59923.6</v>
      </c>
      <c r="H241" s="46">
        <f t="shared" ref="H241" si="132">G241*100/B241</f>
        <v>57.083103477064228</v>
      </c>
      <c r="I241" s="11" t="s">
        <v>148</v>
      </c>
      <c r="J241" s="11"/>
    </row>
    <row r="242" spans="1:10" ht="31.5" hidden="1">
      <c r="A242" s="13" t="s">
        <v>9</v>
      </c>
      <c r="B242" s="30"/>
      <c r="C242" s="30"/>
      <c r="D242" s="46"/>
      <c r="E242" s="30"/>
      <c r="F242" s="46"/>
      <c r="G242" s="44"/>
      <c r="H242" s="46"/>
      <c r="I242" s="11"/>
      <c r="J242" s="11"/>
    </row>
    <row r="243" spans="1:10" ht="141.75" hidden="1">
      <c r="A243" s="13" t="s">
        <v>5</v>
      </c>
      <c r="B243" s="30">
        <f>87214+6</f>
        <v>87220</v>
      </c>
      <c r="C243" s="30">
        <v>73036.2</v>
      </c>
      <c r="D243" s="46">
        <f t="shared" ref="D243" si="133">C243*100/B243</f>
        <v>83.737904150424214</v>
      </c>
      <c r="E243" s="30">
        <v>73015.741150000002</v>
      </c>
      <c r="F243" s="46">
        <f>E243*100/B243</f>
        <v>83.7144475464343</v>
      </c>
      <c r="G243" s="44">
        <v>50905</v>
      </c>
      <c r="H243" s="46">
        <f t="shared" ref="H243" si="134">G243*100/B243</f>
        <v>58.363907360697091</v>
      </c>
      <c r="I243" s="11" t="s">
        <v>149</v>
      </c>
      <c r="J243" s="11"/>
    </row>
    <row r="244" spans="1:10" ht="31.5" hidden="1">
      <c r="A244" s="13" t="s">
        <v>6</v>
      </c>
      <c r="B244" s="30"/>
      <c r="C244" s="30"/>
      <c r="D244" s="46"/>
      <c r="E244" s="30"/>
      <c r="F244" s="46"/>
      <c r="G244" s="30"/>
      <c r="H244" s="46"/>
      <c r="I244" s="11"/>
      <c r="J244" s="11"/>
    </row>
    <row r="246" spans="1:10">
      <c r="A246" s="248" t="s">
        <v>106</v>
      </c>
      <c r="B246" s="248"/>
      <c r="C246" s="248"/>
      <c r="D246" s="248"/>
      <c r="E246" s="248"/>
      <c r="F246" s="49"/>
    </row>
    <row r="249" spans="1:10" ht="54.75" hidden="1" customHeight="1"/>
    <row r="250" spans="1:10" ht="20.25" hidden="1">
      <c r="A250" s="245" t="s">
        <v>100</v>
      </c>
      <c r="B250" s="245"/>
      <c r="C250" s="19"/>
      <c r="D250" s="47"/>
      <c r="E250" s="19"/>
      <c r="F250" s="47"/>
      <c r="G250" s="19"/>
      <c r="H250" s="47"/>
      <c r="I250" s="19"/>
      <c r="J250" s="18"/>
    </row>
    <row r="251" spans="1:10" ht="20.25" hidden="1">
      <c r="A251" s="43" t="s">
        <v>101</v>
      </c>
      <c r="B251" s="32"/>
      <c r="C251" s="20"/>
      <c r="D251" s="47"/>
      <c r="E251" s="19"/>
      <c r="F251" s="47"/>
      <c r="G251" s="19"/>
      <c r="H251" s="47"/>
      <c r="I251" s="19"/>
      <c r="J251" s="21"/>
    </row>
    <row r="252" spans="1:10" ht="20.25" hidden="1">
      <c r="A252" s="8" t="s">
        <v>102</v>
      </c>
      <c r="B252" s="32"/>
      <c r="C252" s="22"/>
      <c r="D252" s="51"/>
      <c r="E252" s="22"/>
      <c r="F252" s="51"/>
      <c r="G252" s="9"/>
      <c r="H252" s="51"/>
      <c r="I252" s="9" t="s">
        <v>103</v>
      </c>
      <c r="J252" s="23"/>
    </row>
    <row r="253" spans="1:10" ht="18.75" hidden="1">
      <c r="A253" s="6"/>
      <c r="B253" s="33"/>
      <c r="C253" s="23"/>
      <c r="D253" s="52"/>
      <c r="E253" s="23"/>
      <c r="F253" s="52"/>
      <c r="G253" s="17"/>
      <c r="H253" s="53"/>
      <c r="I253" s="24"/>
      <c r="J253" s="23"/>
    </row>
    <row r="254" spans="1:10" ht="57.75" customHeight="1">
      <c r="A254" s="3"/>
      <c r="B254" s="34"/>
      <c r="C254" s="17"/>
      <c r="D254" s="53"/>
      <c r="E254" s="17"/>
      <c r="F254" s="53"/>
      <c r="G254" s="17"/>
      <c r="H254" s="53"/>
      <c r="I254" s="14"/>
      <c r="J254" s="17"/>
    </row>
    <row r="255" spans="1:10" ht="16.5">
      <c r="A255" s="10" t="s">
        <v>104</v>
      </c>
      <c r="B255" s="35"/>
      <c r="C255" s="17"/>
      <c r="D255" s="53"/>
      <c r="E255" s="17"/>
      <c r="F255" s="53"/>
      <c r="G255" s="17"/>
      <c r="H255" s="53"/>
      <c r="I255" s="14"/>
      <c r="J255" s="17"/>
    </row>
    <row r="256" spans="1:10" ht="16.5">
      <c r="A256" s="246" t="s">
        <v>105</v>
      </c>
      <c r="B256" s="246"/>
      <c r="C256" s="17"/>
      <c r="D256" s="53"/>
      <c r="E256" s="17"/>
      <c r="F256" s="53"/>
      <c r="G256" s="17"/>
      <c r="H256" s="53"/>
      <c r="I256" s="14"/>
      <c r="J256" s="17"/>
    </row>
  </sheetData>
  <mergeCells count="54">
    <mergeCell ref="A20:I20"/>
    <mergeCell ref="A1:J1"/>
    <mergeCell ref="A2:J2"/>
    <mergeCell ref="A3:J3"/>
    <mergeCell ref="A10:J10"/>
    <mergeCell ref="A15:I15"/>
    <mergeCell ref="A75:I75"/>
    <mergeCell ref="J23:J24"/>
    <mergeCell ref="A25:J25"/>
    <mergeCell ref="A30:J30"/>
    <mergeCell ref="A35:I35"/>
    <mergeCell ref="A40:I40"/>
    <mergeCell ref="A45:I45"/>
    <mergeCell ref="A50:J50"/>
    <mergeCell ref="A55:J55"/>
    <mergeCell ref="A60:I60"/>
    <mergeCell ref="A65:I65"/>
    <mergeCell ref="A70:I70"/>
    <mergeCell ref="A135:I135"/>
    <mergeCell ref="A80:I80"/>
    <mergeCell ref="A85:J85"/>
    <mergeCell ref="A90:J90"/>
    <mergeCell ref="A95:I95"/>
    <mergeCell ref="A100:I100"/>
    <mergeCell ref="A105:I105"/>
    <mergeCell ref="A110:I110"/>
    <mergeCell ref="A115:J115"/>
    <mergeCell ref="A120:J120"/>
    <mergeCell ref="A125:J125"/>
    <mergeCell ref="A130:I130"/>
    <mergeCell ref="A195:I195"/>
    <mergeCell ref="A140:I140"/>
    <mergeCell ref="A145:I145"/>
    <mergeCell ref="A150:J150"/>
    <mergeCell ref="A155:J155"/>
    <mergeCell ref="A160:I160"/>
    <mergeCell ref="A165:I165"/>
    <mergeCell ref="A170:J170"/>
    <mergeCell ref="A175:J175"/>
    <mergeCell ref="A180:I180"/>
    <mergeCell ref="A185:I185"/>
    <mergeCell ref="A190:I190"/>
    <mergeCell ref="A256:B256"/>
    <mergeCell ref="A200:J200"/>
    <mergeCell ref="A205:J205"/>
    <mergeCell ref="A210:I210"/>
    <mergeCell ref="A215:I215"/>
    <mergeCell ref="A220:I220"/>
    <mergeCell ref="A225:J225"/>
    <mergeCell ref="A230:J230"/>
    <mergeCell ref="A235:J235"/>
    <mergeCell ref="A240:J240"/>
    <mergeCell ref="A246:E246"/>
    <mergeCell ref="A250:B250"/>
  </mergeCells>
  <pageMargins left="0.70866141732283472" right="0.70866141732283472" top="0.74803149606299213" bottom="0.74803149606299213" header="0.31496062992125984" footer="0.31496062992125984"/>
  <pageSetup paperSize="9" scale="45" fitToHeight="0" orientation="landscape" horizontalDpi="180" verticalDpi="180" r:id="rId1"/>
  <rowBreaks count="3" manualBreakCount="3">
    <brk id="44" max="16383" man="1"/>
    <brk id="99" max="16383" man="1"/>
    <brk id="14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ОТЧЕТ</vt:lpstr>
      <vt:lpstr>ИНФОРМАЦИЯ</vt:lpstr>
      <vt:lpstr>ОТЧЕТ (2)</vt:lpstr>
      <vt:lpstr>ОТЧЕТ!_GoBack</vt:lpstr>
      <vt:lpstr>'ОТЧЕТ (2)'!_GoBack</vt:lpstr>
      <vt:lpstr>ИНФОРМАЦИЯ!Заголовки_для_печати</vt:lpstr>
      <vt:lpstr>ОТЧЕТ!Заголовки_для_печати</vt:lpstr>
      <vt:lpstr>'ОТЧЕТ (2)'!Заголовки_для_печати</vt:lpstr>
      <vt:lpstr>ИНФОРМАЦИЯ!Область_печати</vt:lpstr>
      <vt:lpstr>ОТЧЕТ!Область_печати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2021-04-14T08:46:42Z</dcterms:modified>
</cp:coreProperties>
</file>