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570" yWindow="105" windowWidth="16050" windowHeight="12630"/>
  </bookViews>
  <sheets>
    <sheet name="ОТЧЕТ" sheetId="1" r:id="rId1"/>
    <sheet name="ИНФОРМАЦИЯ" sheetId="2" r:id="rId2"/>
    <sheet name="ОТЧЕТ (2)" sheetId="6" state="hidden" r:id="rId3"/>
  </sheets>
  <definedNames>
    <definedName name="_GoBack" localSheetId="0">ОТЧЕТ!$I$23</definedName>
    <definedName name="_GoBack" localSheetId="2">'ОТЧЕТ (2)'!$I$23</definedName>
    <definedName name="_xlnm.Print_Titles" localSheetId="1">ИНФОРМАЦИЯ!$4:$6</definedName>
    <definedName name="_xlnm.Print_Titles" localSheetId="0">ОТЧЕТ!$5:$5</definedName>
    <definedName name="_xlnm.Print_Titles" localSheetId="2">'ОТЧЕТ (2)'!$5:$5</definedName>
    <definedName name="_xlnm.Print_Area" localSheetId="1">ИНФОРМАЦИЯ!$A$1:$L$108</definedName>
    <definedName name="_xlnm.Print_Area" localSheetId="0">ОТЧЕТ!$A$1:$J$238</definedName>
  </definedNames>
  <calcPr calcId="124519"/>
</workbook>
</file>

<file path=xl/calcChain.xml><?xml version="1.0" encoding="utf-8"?>
<calcChain xmlns="http://schemas.openxmlformats.org/spreadsheetml/2006/main">
  <c r="G170" i="1"/>
  <c r="E170"/>
  <c r="B170"/>
  <c r="G168"/>
  <c r="E64"/>
  <c r="E54"/>
  <c r="C54"/>
  <c r="E23" l="1"/>
  <c r="C23"/>
  <c r="B8"/>
  <c r="B104"/>
  <c r="B103"/>
  <c r="B64"/>
  <c r="B39"/>
  <c r="L42" l="1"/>
  <c r="B23" l="1"/>
  <c r="B13" s="1"/>
  <c r="B210"/>
  <c r="G69" i="2"/>
  <c r="L16" i="1" l="1"/>
  <c r="L17"/>
  <c r="L18"/>
  <c r="L19"/>
  <c r="L21"/>
  <c r="L22"/>
  <c r="L23"/>
  <c r="L24"/>
  <c r="L26"/>
  <c r="L27"/>
  <c r="L28"/>
  <c r="L29"/>
  <c r="L36"/>
  <c r="L38"/>
  <c r="L39"/>
  <c r="L40"/>
  <c r="L43"/>
  <c r="L44"/>
  <c r="L45"/>
  <c r="L47"/>
  <c r="L48"/>
  <c r="L49"/>
  <c r="L50"/>
  <c r="L52"/>
  <c r="L53"/>
  <c r="L54"/>
  <c r="L55"/>
  <c r="L62"/>
  <c r="L63"/>
  <c r="L64"/>
  <c r="L65"/>
  <c r="L67"/>
  <c r="L68"/>
  <c r="L69"/>
  <c r="L70"/>
  <c r="L72"/>
  <c r="L73"/>
  <c r="L74"/>
  <c r="L75"/>
  <c r="L77"/>
  <c r="L78"/>
  <c r="L79"/>
  <c r="L80"/>
  <c r="L82"/>
  <c r="L83"/>
  <c r="L84"/>
  <c r="L85"/>
  <c r="L87"/>
  <c r="L88"/>
  <c r="L89"/>
  <c r="L90"/>
  <c r="L97"/>
  <c r="L98"/>
  <c r="L99"/>
  <c r="L100"/>
  <c r="L102"/>
  <c r="L103"/>
  <c r="L104"/>
  <c r="L105"/>
  <c r="L107"/>
  <c r="L108"/>
  <c r="L109"/>
  <c r="L110"/>
  <c r="L111"/>
  <c r="L113"/>
  <c r="L114"/>
  <c r="L115"/>
  <c r="L116"/>
  <c r="L118"/>
  <c r="L119"/>
  <c r="L120"/>
  <c r="L121"/>
  <c r="L125"/>
  <c r="L128"/>
  <c r="L129"/>
  <c r="L130"/>
  <c r="L131"/>
  <c r="L133"/>
  <c r="L134"/>
  <c r="L135"/>
  <c r="L136"/>
  <c r="L138"/>
  <c r="L139"/>
  <c r="L140"/>
  <c r="L141"/>
  <c r="L143"/>
  <c r="L144"/>
  <c r="L145"/>
  <c r="L146"/>
  <c r="L148"/>
  <c r="L149"/>
  <c r="L150"/>
  <c r="L151"/>
  <c r="L158"/>
  <c r="L159"/>
  <c r="L160"/>
  <c r="L161"/>
  <c r="L163"/>
  <c r="L164"/>
  <c r="L165"/>
  <c r="L166"/>
  <c r="L168"/>
  <c r="L169"/>
  <c r="L170"/>
  <c r="L171"/>
  <c r="L178"/>
  <c r="L179"/>
  <c r="L180"/>
  <c r="L181"/>
  <c r="L182"/>
  <c r="L183"/>
  <c r="L184"/>
  <c r="L185"/>
  <c r="L186"/>
  <c r="L188"/>
  <c r="L189"/>
  <c r="L190"/>
  <c r="L191"/>
  <c r="L192"/>
  <c r="L193"/>
  <c r="L194"/>
  <c r="L195"/>
  <c r="L196"/>
  <c r="L198"/>
  <c r="L199"/>
  <c r="L200"/>
  <c r="L201"/>
  <c r="L208"/>
  <c r="L209"/>
  <c r="L210"/>
  <c r="L211"/>
  <c r="L213"/>
  <c r="L214"/>
  <c r="L215"/>
  <c r="L216"/>
  <c r="L218"/>
  <c r="L219"/>
  <c r="L220"/>
  <c r="L221"/>
  <c r="L223"/>
  <c r="L224"/>
  <c r="L225"/>
  <c r="K39"/>
  <c r="K16" l="1"/>
  <c r="K17"/>
  <c r="K18"/>
  <c r="K19"/>
  <c r="K21"/>
  <c r="K22"/>
  <c r="K23"/>
  <c r="K24"/>
  <c r="K26"/>
  <c r="K27"/>
  <c r="K28"/>
  <c r="K29"/>
  <c r="K36"/>
  <c r="K38"/>
  <c r="K40"/>
  <c r="K42"/>
  <c r="K43"/>
  <c r="K44"/>
  <c r="K45"/>
  <c r="K47"/>
  <c r="K48"/>
  <c r="K49"/>
  <c r="K50"/>
  <c r="K52"/>
  <c r="K53"/>
  <c r="K54"/>
  <c r="K55"/>
  <c r="K62"/>
  <c r="K63"/>
  <c r="K64"/>
  <c r="K65"/>
  <c r="K67"/>
  <c r="K68"/>
  <c r="K69"/>
  <c r="K70"/>
  <c r="K72"/>
  <c r="K73"/>
  <c r="K74"/>
  <c r="K75"/>
  <c r="K77"/>
  <c r="K78"/>
  <c r="K79"/>
  <c r="K80"/>
  <c r="K82"/>
  <c r="K83"/>
  <c r="K84"/>
  <c r="K85"/>
  <c r="K87"/>
  <c r="K88"/>
  <c r="K89"/>
  <c r="K90"/>
  <c r="K97"/>
  <c r="K98"/>
  <c r="K99"/>
  <c r="K100"/>
  <c r="K102"/>
  <c r="K103"/>
  <c r="K104"/>
  <c r="K105"/>
  <c r="K107"/>
  <c r="K108"/>
  <c r="K109"/>
  <c r="K110"/>
  <c r="K111"/>
  <c r="K113"/>
  <c r="K114"/>
  <c r="K115"/>
  <c r="K116"/>
  <c r="K118"/>
  <c r="K119"/>
  <c r="K120"/>
  <c r="K121"/>
  <c r="K128"/>
  <c r="K129"/>
  <c r="K130"/>
  <c r="K131"/>
  <c r="K133"/>
  <c r="K134"/>
  <c r="K135"/>
  <c r="K136"/>
  <c r="K138"/>
  <c r="K139"/>
  <c r="K140"/>
  <c r="K141"/>
  <c r="K143"/>
  <c r="K144"/>
  <c r="K145"/>
  <c r="K146"/>
  <c r="K148"/>
  <c r="K149"/>
  <c r="K150"/>
  <c r="K151"/>
  <c r="K158"/>
  <c r="K159"/>
  <c r="K160"/>
  <c r="K161"/>
  <c r="K163"/>
  <c r="K164"/>
  <c r="K165"/>
  <c r="K166"/>
  <c r="K168"/>
  <c r="K169"/>
  <c r="K170"/>
  <c r="K171"/>
  <c r="K178"/>
  <c r="K179"/>
  <c r="K180"/>
  <c r="K181"/>
  <c r="K182"/>
  <c r="K183"/>
  <c r="K184"/>
  <c r="K185"/>
  <c r="K186"/>
  <c r="K188"/>
  <c r="K189"/>
  <c r="K190"/>
  <c r="K191"/>
  <c r="K192"/>
  <c r="K193"/>
  <c r="K194"/>
  <c r="K195"/>
  <c r="K196"/>
  <c r="K198"/>
  <c r="K199"/>
  <c r="K200"/>
  <c r="K201"/>
  <c r="K208"/>
  <c r="K209"/>
  <c r="K210"/>
  <c r="K211"/>
  <c r="K213"/>
  <c r="K214"/>
  <c r="K215"/>
  <c r="K216"/>
  <c r="K218"/>
  <c r="K219"/>
  <c r="K220"/>
  <c r="K221"/>
  <c r="K223"/>
  <c r="K225"/>
  <c r="D213"/>
  <c r="D215"/>
  <c r="B190"/>
  <c r="C94" l="1"/>
  <c r="D94"/>
  <c r="E94"/>
  <c r="F94"/>
  <c r="G94"/>
  <c r="C93"/>
  <c r="D93"/>
  <c r="E93"/>
  <c r="F93"/>
  <c r="G93"/>
  <c r="D92"/>
  <c r="E92"/>
  <c r="F92"/>
  <c r="G92"/>
  <c r="C92"/>
  <c r="B93"/>
  <c r="K93" s="1"/>
  <c r="B94"/>
  <c r="B92"/>
  <c r="D9"/>
  <c r="F9"/>
  <c r="H99"/>
  <c r="H97"/>
  <c r="F64" i="2"/>
  <c r="G60"/>
  <c r="H60"/>
  <c r="I60"/>
  <c r="E60"/>
  <c r="D60"/>
  <c r="C60"/>
  <c r="K94" i="1" l="1"/>
  <c r="L93"/>
  <c r="L94"/>
  <c r="K92"/>
  <c r="L92"/>
  <c r="J39" i="2"/>
  <c r="E123" i="1" l="1"/>
  <c r="K123" s="1"/>
  <c r="D243" i="6" l="1"/>
  <c r="B243"/>
  <c r="H241"/>
  <c r="F241"/>
  <c r="D241"/>
  <c r="H238"/>
  <c r="F238"/>
  <c r="D238"/>
  <c r="H236"/>
  <c r="F236"/>
  <c r="D236"/>
  <c r="H231"/>
  <c r="F231"/>
  <c r="D231"/>
  <c r="H228"/>
  <c r="F228"/>
  <c r="D228"/>
  <c r="H226"/>
  <c r="F226"/>
  <c r="D226"/>
  <c r="H221"/>
  <c r="F221"/>
  <c r="D221"/>
  <c r="H218"/>
  <c r="D218"/>
  <c r="H216"/>
  <c r="D216"/>
  <c r="D213"/>
  <c r="B213"/>
  <c r="H213" s="1"/>
  <c r="H211"/>
  <c r="F211"/>
  <c r="D211"/>
  <c r="G209"/>
  <c r="E209"/>
  <c r="C209"/>
  <c r="B209"/>
  <c r="G208"/>
  <c r="E208"/>
  <c r="C208"/>
  <c r="B208"/>
  <c r="H208" s="1"/>
  <c r="G207"/>
  <c r="E207"/>
  <c r="C207"/>
  <c r="B207"/>
  <c r="G206"/>
  <c r="E206"/>
  <c r="C206"/>
  <c r="D206" s="1"/>
  <c r="B206"/>
  <c r="H203"/>
  <c r="F203"/>
  <c r="D203"/>
  <c r="H201"/>
  <c r="F201"/>
  <c r="D201"/>
  <c r="B193"/>
  <c r="H191"/>
  <c r="F191"/>
  <c r="D191"/>
  <c r="G179"/>
  <c r="E179"/>
  <c r="C179"/>
  <c r="B179"/>
  <c r="G178"/>
  <c r="E178"/>
  <c r="C178"/>
  <c r="G177"/>
  <c r="E177"/>
  <c r="C177"/>
  <c r="B177"/>
  <c r="G176"/>
  <c r="E176"/>
  <c r="C176"/>
  <c r="D176" s="1"/>
  <c r="B176"/>
  <c r="H171"/>
  <c r="F171"/>
  <c r="D171"/>
  <c r="H166"/>
  <c r="F166"/>
  <c r="D166"/>
  <c r="H163"/>
  <c r="E163"/>
  <c r="F163" s="1"/>
  <c r="C163"/>
  <c r="D163" s="1"/>
  <c r="H161"/>
  <c r="F161"/>
  <c r="D161"/>
  <c r="G159"/>
  <c r="E159"/>
  <c r="C159"/>
  <c r="B159"/>
  <c r="G158"/>
  <c r="C158"/>
  <c r="B158"/>
  <c r="G157"/>
  <c r="E157"/>
  <c r="C157"/>
  <c r="B157"/>
  <c r="G156"/>
  <c r="E156"/>
  <c r="C156"/>
  <c r="B156"/>
  <c r="H151"/>
  <c r="F151"/>
  <c r="D151"/>
  <c r="H146"/>
  <c r="F146"/>
  <c r="D146"/>
  <c r="H143"/>
  <c r="F143"/>
  <c r="D143"/>
  <c r="H141"/>
  <c r="F141"/>
  <c r="D141"/>
  <c r="H136"/>
  <c r="F136"/>
  <c r="D136"/>
  <c r="H131"/>
  <c r="F131"/>
  <c r="D131"/>
  <c r="G129"/>
  <c r="E129"/>
  <c r="C129"/>
  <c r="B129"/>
  <c r="G128"/>
  <c r="E128"/>
  <c r="C128"/>
  <c r="B128"/>
  <c r="G127"/>
  <c r="E127"/>
  <c r="C127"/>
  <c r="B127"/>
  <c r="G126"/>
  <c r="E126"/>
  <c r="C126"/>
  <c r="B126"/>
  <c r="H121"/>
  <c r="F121"/>
  <c r="D121"/>
  <c r="H116"/>
  <c r="F116"/>
  <c r="D116"/>
  <c r="H113"/>
  <c r="F113"/>
  <c r="D113"/>
  <c r="H111"/>
  <c r="F111"/>
  <c r="D111"/>
  <c r="H108"/>
  <c r="F108"/>
  <c r="D108"/>
  <c r="H106"/>
  <c r="F106"/>
  <c r="D106"/>
  <c r="H103"/>
  <c r="F103"/>
  <c r="D103"/>
  <c r="E102"/>
  <c r="C102"/>
  <c r="D102" s="1"/>
  <c r="B102"/>
  <c r="H102" s="1"/>
  <c r="H101"/>
  <c r="F101"/>
  <c r="D101"/>
  <c r="H96"/>
  <c r="F96"/>
  <c r="D96"/>
  <c r="G94"/>
  <c r="E94"/>
  <c r="C94"/>
  <c r="B94"/>
  <c r="G93"/>
  <c r="E93"/>
  <c r="C93"/>
  <c r="D93" s="1"/>
  <c r="B93"/>
  <c r="H92"/>
  <c r="G92"/>
  <c r="E92"/>
  <c r="C92"/>
  <c r="D92" s="1"/>
  <c r="B92"/>
  <c r="G91"/>
  <c r="E91"/>
  <c r="C91"/>
  <c r="D91" s="1"/>
  <c r="B91"/>
  <c r="B87"/>
  <c r="H87" s="1"/>
  <c r="H86"/>
  <c r="F86"/>
  <c r="D86"/>
  <c r="H81"/>
  <c r="F81"/>
  <c r="D81"/>
  <c r="H76"/>
  <c r="F76"/>
  <c r="D76"/>
  <c r="H71"/>
  <c r="F71"/>
  <c r="D71"/>
  <c r="H68"/>
  <c r="E68"/>
  <c r="F68" s="1"/>
  <c r="D68"/>
  <c r="D67"/>
  <c r="H66"/>
  <c r="F66"/>
  <c r="D66"/>
  <c r="H61"/>
  <c r="F61"/>
  <c r="D61"/>
  <c r="G59"/>
  <c r="E59"/>
  <c r="C59"/>
  <c r="B59"/>
  <c r="G58"/>
  <c r="E58"/>
  <c r="C58"/>
  <c r="B58"/>
  <c r="G57"/>
  <c r="E57"/>
  <c r="C57"/>
  <c r="B57"/>
  <c r="G56"/>
  <c r="H56" s="1"/>
  <c r="E56"/>
  <c r="C56"/>
  <c r="B56"/>
  <c r="D56" s="1"/>
  <c r="H53"/>
  <c r="F53"/>
  <c r="E53"/>
  <c r="D53"/>
  <c r="H51"/>
  <c r="F51"/>
  <c r="D51"/>
  <c r="H46"/>
  <c r="F46"/>
  <c r="D46"/>
  <c r="H41"/>
  <c r="F41"/>
  <c r="D41"/>
  <c r="H38"/>
  <c r="F38"/>
  <c r="D38"/>
  <c r="H37"/>
  <c r="F37"/>
  <c r="C37"/>
  <c r="D37" s="1"/>
  <c r="H36"/>
  <c r="F36"/>
  <c r="D36"/>
  <c r="G34"/>
  <c r="E34"/>
  <c r="E9" s="1"/>
  <c r="C34"/>
  <c r="B34"/>
  <c r="G33"/>
  <c r="E33"/>
  <c r="C33"/>
  <c r="B33"/>
  <c r="G32"/>
  <c r="E32"/>
  <c r="C32"/>
  <c r="B32"/>
  <c r="G31"/>
  <c r="H31" s="1"/>
  <c r="E31"/>
  <c r="C31"/>
  <c r="B31"/>
  <c r="D31" s="1"/>
  <c r="H26"/>
  <c r="F26"/>
  <c r="D26"/>
  <c r="E23"/>
  <c r="F23" s="1"/>
  <c r="C23"/>
  <c r="B23"/>
  <c r="H23" s="1"/>
  <c r="D22"/>
  <c r="H21"/>
  <c r="F21"/>
  <c r="D21"/>
  <c r="H18"/>
  <c r="F18"/>
  <c r="D18"/>
  <c r="H17"/>
  <c r="F17"/>
  <c r="D17"/>
  <c r="H16"/>
  <c r="F16"/>
  <c r="D16"/>
  <c r="G14"/>
  <c r="E14"/>
  <c r="C14"/>
  <c r="C9" s="1"/>
  <c r="B14"/>
  <c r="G13"/>
  <c r="C13"/>
  <c r="D13" s="1"/>
  <c r="B13"/>
  <c r="G12"/>
  <c r="E12"/>
  <c r="C12"/>
  <c r="C7" s="1"/>
  <c r="B12"/>
  <c r="H11"/>
  <c r="G11"/>
  <c r="E11"/>
  <c r="C11"/>
  <c r="D11" s="1"/>
  <c r="B11"/>
  <c r="B6"/>
  <c r="G8" l="1"/>
  <c r="H206"/>
  <c r="F176"/>
  <c r="G9"/>
  <c r="F156"/>
  <c r="E6"/>
  <c r="F6" s="1"/>
  <c r="E13"/>
  <c r="D23"/>
  <c r="D32"/>
  <c r="D58"/>
  <c r="D126"/>
  <c r="D128"/>
  <c r="F33"/>
  <c r="F87"/>
  <c r="E158"/>
  <c r="F158" s="1"/>
  <c r="B7"/>
  <c r="D7" s="1"/>
  <c r="B9"/>
  <c r="D87"/>
  <c r="D156"/>
  <c r="D158"/>
  <c r="F213"/>
  <c r="D33"/>
  <c r="G7"/>
  <c r="C8"/>
  <c r="H193"/>
  <c r="D208"/>
  <c r="H243"/>
  <c r="E7"/>
  <c r="F7" s="1"/>
  <c r="H13"/>
  <c r="H32"/>
  <c r="H58"/>
  <c r="F91"/>
  <c r="H93"/>
  <c r="F126"/>
  <c r="F128"/>
  <c r="B178"/>
  <c r="H178" s="1"/>
  <c r="F193"/>
  <c r="F206"/>
  <c r="F243"/>
  <c r="C6"/>
  <c r="D6" s="1"/>
  <c r="G6"/>
  <c r="H6" s="1"/>
  <c r="F11"/>
  <c r="F31"/>
  <c r="H33"/>
  <c r="F56"/>
  <c r="F92"/>
  <c r="F102"/>
  <c r="H127"/>
  <c r="H156"/>
  <c r="H176"/>
  <c r="D193"/>
  <c r="F208"/>
  <c r="F32"/>
  <c r="F58"/>
  <c r="H91"/>
  <c r="F93"/>
  <c r="H126"/>
  <c r="H128"/>
  <c r="H158"/>
  <c r="H168" i="1"/>
  <c r="H113"/>
  <c r="H225"/>
  <c r="H223"/>
  <c r="H218"/>
  <c r="H215"/>
  <c r="H213"/>
  <c r="H208"/>
  <c r="H200"/>
  <c r="H198"/>
  <c r="H188"/>
  <c r="H163"/>
  <c r="H160"/>
  <c r="H158"/>
  <c r="H148"/>
  <c r="H143"/>
  <c r="H140"/>
  <c r="H138"/>
  <c r="H133"/>
  <c r="H128"/>
  <c r="H118"/>
  <c r="H109"/>
  <c r="H107"/>
  <c r="H104"/>
  <c r="H102"/>
  <c r="H87"/>
  <c r="H82"/>
  <c r="H77"/>
  <c r="H72"/>
  <c r="H69"/>
  <c r="H67"/>
  <c r="H62"/>
  <c r="H54"/>
  <c r="H52"/>
  <c r="H47"/>
  <c r="H42"/>
  <c r="H39"/>
  <c r="H38"/>
  <c r="H36"/>
  <c r="H26"/>
  <c r="H21"/>
  <c r="H16"/>
  <c r="F200"/>
  <c r="F198"/>
  <c r="F72"/>
  <c r="F47"/>
  <c r="F42"/>
  <c r="F39"/>
  <c r="F26"/>
  <c r="D200"/>
  <c r="D198"/>
  <c r="D68"/>
  <c r="D26"/>
  <c r="H17"/>
  <c r="H18"/>
  <c r="E8" i="6" l="1"/>
  <c r="H7"/>
  <c r="F13"/>
  <c r="F178"/>
  <c r="B8"/>
  <c r="D178"/>
  <c r="G75" i="2"/>
  <c r="D8" i="6" l="1"/>
  <c r="H8"/>
  <c r="F8"/>
  <c r="H23" i="1" l="1"/>
  <c r="H103" l="1"/>
  <c r="H170"/>
  <c r="H88"/>
  <c r="J80" i="2"/>
  <c r="F80"/>
  <c r="J76"/>
  <c r="F76"/>
  <c r="I75"/>
  <c r="H75"/>
  <c r="E75"/>
  <c r="D75"/>
  <c r="C75"/>
  <c r="J95"/>
  <c r="F95"/>
  <c r="J94"/>
  <c r="F94"/>
  <c r="J90"/>
  <c r="F90"/>
  <c r="I89"/>
  <c r="H89"/>
  <c r="G89"/>
  <c r="E89"/>
  <c r="D89"/>
  <c r="C89"/>
  <c r="J88"/>
  <c r="F88"/>
  <c r="J64"/>
  <c r="J87"/>
  <c r="F87"/>
  <c r="J86"/>
  <c r="F86"/>
  <c r="J85"/>
  <c r="F85"/>
  <c r="J84"/>
  <c r="F84"/>
  <c r="I83"/>
  <c r="H83"/>
  <c r="G83"/>
  <c r="E83"/>
  <c r="D83"/>
  <c r="C83"/>
  <c r="J68"/>
  <c r="F68"/>
  <c r="J73"/>
  <c r="F73"/>
  <c r="J72"/>
  <c r="F72"/>
  <c r="J71"/>
  <c r="F71"/>
  <c r="J70"/>
  <c r="F70"/>
  <c r="I69"/>
  <c r="H69"/>
  <c r="E69"/>
  <c r="D69"/>
  <c r="C69"/>
  <c r="F39"/>
  <c r="J61"/>
  <c r="F61"/>
  <c r="J63"/>
  <c r="F63"/>
  <c r="J62"/>
  <c r="F62"/>
  <c r="J74"/>
  <c r="F74"/>
  <c r="J56"/>
  <c r="F56"/>
  <c r="J54"/>
  <c r="F54"/>
  <c r="J53"/>
  <c r="F53"/>
  <c r="J51"/>
  <c r="F51"/>
  <c r="J45"/>
  <c r="F45"/>
  <c r="J41"/>
  <c r="F41"/>
  <c r="I40"/>
  <c r="H40"/>
  <c r="G40"/>
  <c r="E40"/>
  <c r="D40"/>
  <c r="C40"/>
  <c r="J38"/>
  <c r="F38"/>
  <c r="J35"/>
  <c r="F35"/>
  <c r="J12"/>
  <c r="F12"/>
  <c r="I11"/>
  <c r="H11"/>
  <c r="G11"/>
  <c r="E11"/>
  <c r="D11"/>
  <c r="C11"/>
  <c r="J81"/>
  <c r="F81"/>
  <c r="J96"/>
  <c r="F96"/>
  <c r="J10"/>
  <c r="F10"/>
  <c r="J9"/>
  <c r="F9"/>
  <c r="J8"/>
  <c r="F8"/>
  <c r="I7"/>
  <c r="H7"/>
  <c r="G7"/>
  <c r="E7"/>
  <c r="D7"/>
  <c r="C7"/>
  <c r="E97" l="1"/>
  <c r="D97"/>
  <c r="G97"/>
  <c r="H97"/>
  <c r="C97"/>
  <c r="I97"/>
  <c r="J60"/>
  <c r="F60"/>
  <c r="K53"/>
  <c r="K39"/>
  <c r="K35"/>
  <c r="K86"/>
  <c r="K76"/>
  <c r="K73"/>
  <c r="K70"/>
  <c r="K51"/>
  <c r="K8"/>
  <c r="J75"/>
  <c r="F75"/>
  <c r="K95"/>
  <c r="K94"/>
  <c r="F89"/>
  <c r="K90"/>
  <c r="K88"/>
  <c r="K64"/>
  <c r="F83"/>
  <c r="K87"/>
  <c r="K85"/>
  <c r="J83"/>
  <c r="K84"/>
  <c r="K68"/>
  <c r="F69"/>
  <c r="K72"/>
  <c r="K71"/>
  <c r="K61"/>
  <c r="K63"/>
  <c r="K62"/>
  <c r="K74"/>
  <c r="K56"/>
  <c r="K54"/>
  <c r="K45"/>
  <c r="F40"/>
  <c r="J40"/>
  <c r="K41"/>
  <c r="K38"/>
  <c r="F11"/>
  <c r="K12"/>
  <c r="K81"/>
  <c r="K96"/>
  <c r="K10"/>
  <c r="K9"/>
  <c r="F7"/>
  <c r="J7"/>
  <c r="J11"/>
  <c r="J89"/>
  <c r="J69"/>
  <c r="F97" l="1"/>
  <c r="J97"/>
  <c r="K75"/>
  <c r="K89"/>
  <c r="K7"/>
  <c r="K83"/>
  <c r="K69"/>
  <c r="K60"/>
  <c r="K40"/>
  <c r="K11"/>
  <c r="K97" l="1"/>
  <c r="H190" i="1" l="1"/>
  <c r="B123"/>
  <c r="C123"/>
  <c r="G123"/>
  <c r="L123" s="1"/>
  <c r="B124"/>
  <c r="C124"/>
  <c r="E124"/>
  <c r="G124"/>
  <c r="B125"/>
  <c r="C125"/>
  <c r="E125"/>
  <c r="K125" s="1"/>
  <c r="G125"/>
  <c r="B126"/>
  <c r="C126"/>
  <c r="E126"/>
  <c r="G126"/>
  <c r="B57"/>
  <c r="C57"/>
  <c r="E57"/>
  <c r="G57"/>
  <c r="B58"/>
  <c r="C58"/>
  <c r="E58"/>
  <c r="G58"/>
  <c r="B59"/>
  <c r="C59"/>
  <c r="E59"/>
  <c r="G59"/>
  <c r="B60"/>
  <c r="C60"/>
  <c r="E60"/>
  <c r="G60"/>
  <c r="E31"/>
  <c r="K59" l="1"/>
  <c r="L59"/>
  <c r="K57"/>
  <c r="L57"/>
  <c r="D59"/>
  <c r="D57"/>
  <c r="D125"/>
  <c r="D123"/>
  <c r="F59"/>
  <c r="F57"/>
  <c r="F125"/>
  <c r="F123"/>
  <c r="H210"/>
  <c r="H59"/>
  <c r="H57"/>
  <c r="H125"/>
  <c r="H123"/>
  <c r="C206"/>
  <c r="E206"/>
  <c r="G206"/>
  <c r="C205"/>
  <c r="E205"/>
  <c r="G205"/>
  <c r="C204"/>
  <c r="E204"/>
  <c r="G204"/>
  <c r="C203"/>
  <c r="E203"/>
  <c r="G203"/>
  <c r="B204"/>
  <c r="B205"/>
  <c r="B206"/>
  <c r="B203"/>
  <c r="G176"/>
  <c r="E176"/>
  <c r="C176"/>
  <c r="B176"/>
  <c r="G175"/>
  <c r="L175" s="1"/>
  <c r="E175"/>
  <c r="K175" s="1"/>
  <c r="C175"/>
  <c r="B175"/>
  <c r="G174"/>
  <c r="E174"/>
  <c r="C174"/>
  <c r="B174"/>
  <c r="G173"/>
  <c r="L173" s="1"/>
  <c r="E173"/>
  <c r="K173" s="1"/>
  <c r="C173"/>
  <c r="B173"/>
  <c r="C156"/>
  <c r="E156"/>
  <c r="G156"/>
  <c r="C155"/>
  <c r="E155"/>
  <c r="G155"/>
  <c r="C154"/>
  <c r="E154"/>
  <c r="G154"/>
  <c r="C153"/>
  <c r="E153"/>
  <c r="G153"/>
  <c r="B154"/>
  <c r="B155"/>
  <c r="B156"/>
  <c r="B153"/>
  <c r="C95"/>
  <c r="E95"/>
  <c r="E9" s="1"/>
  <c r="G95"/>
  <c r="B95"/>
  <c r="B9" s="1"/>
  <c r="L205" l="1"/>
  <c r="K205"/>
  <c r="L203"/>
  <c r="K203"/>
  <c r="L153"/>
  <c r="G9"/>
  <c r="K153"/>
  <c r="C9"/>
  <c r="D205"/>
  <c r="H153"/>
  <c r="D155"/>
  <c r="H92"/>
  <c r="H203"/>
  <c r="H93"/>
  <c r="F155"/>
  <c r="H173"/>
  <c r="H175"/>
  <c r="F205"/>
  <c r="H94"/>
  <c r="D153"/>
  <c r="H155"/>
  <c r="F173"/>
  <c r="F175"/>
  <c r="D203"/>
  <c r="H205"/>
  <c r="F153"/>
  <c r="D173"/>
  <c r="D175"/>
  <c r="F203"/>
  <c r="C34"/>
  <c r="E34"/>
  <c r="G34"/>
  <c r="B34"/>
  <c r="C33"/>
  <c r="E33"/>
  <c r="G33"/>
  <c r="B33"/>
  <c r="C32"/>
  <c r="C7" s="1"/>
  <c r="E32"/>
  <c r="G32"/>
  <c r="B32"/>
  <c r="C31"/>
  <c r="G31"/>
  <c r="B31"/>
  <c r="C14"/>
  <c r="E14"/>
  <c r="G14"/>
  <c r="B14"/>
  <c r="C13"/>
  <c r="E13"/>
  <c r="G13"/>
  <c r="G8" s="1"/>
  <c r="C12"/>
  <c r="E12"/>
  <c r="G12"/>
  <c r="B12"/>
  <c r="C11"/>
  <c r="E11"/>
  <c r="E6" s="1"/>
  <c r="G11"/>
  <c r="B11"/>
  <c r="K11" l="1"/>
  <c r="B7"/>
  <c r="L11"/>
  <c r="C6"/>
  <c r="E8"/>
  <c r="L13"/>
  <c r="K13"/>
  <c r="B6"/>
  <c r="F99" i="2" s="1"/>
  <c r="L33" i="1"/>
  <c r="K33"/>
  <c r="L32"/>
  <c r="K32"/>
  <c r="F31"/>
  <c r="K31"/>
  <c r="L31"/>
  <c r="G6"/>
  <c r="E7"/>
  <c r="C8"/>
  <c r="G7"/>
  <c r="H32"/>
  <c r="F13"/>
  <c r="D31"/>
  <c r="H33"/>
  <c r="D33"/>
  <c r="D32"/>
  <c r="D7" s="1"/>
  <c r="H11"/>
  <c r="H13"/>
  <c r="H31"/>
  <c r="F32"/>
  <c r="F7" s="1"/>
  <c r="F33"/>
  <c r="J99" i="2"/>
  <c r="F11" i="1"/>
  <c r="D13"/>
  <c r="D11"/>
  <c r="F6" l="1"/>
  <c r="D6"/>
  <c r="F8"/>
  <c r="D8"/>
  <c r="H6"/>
  <c r="H7"/>
  <c r="H8"/>
</calcChain>
</file>

<file path=xl/comments1.xml><?xml version="1.0" encoding="utf-8"?>
<comments xmlns="http://schemas.openxmlformats.org/spreadsheetml/2006/main">
  <authors>
    <author>Автор</author>
  </authors>
  <commentList>
    <comment ref="J151" authorId="0">
      <text>
        <r>
          <rPr>
            <b/>
            <sz val="10"/>
            <color indexed="81"/>
            <rFont val="Tahoma"/>
            <family val="2"/>
            <charset val="204"/>
          </rPr>
          <t>Автор:</t>
        </r>
        <r>
          <rPr>
            <sz val="10"/>
            <color indexed="81"/>
            <rFont val="Tahoma"/>
            <family val="2"/>
            <charset val="204"/>
          </rPr>
          <t xml:space="preserve">
Сколько и почему?</t>
        </r>
      </text>
    </comment>
  </commentList>
</comments>
</file>

<file path=xl/sharedStrings.xml><?xml version="1.0" encoding="utf-8"?>
<sst xmlns="http://schemas.openxmlformats.org/spreadsheetml/2006/main" count="849" uniqueCount="367">
  <si>
    <t>Наименование расходов 
и источников
финансирования</t>
  </si>
  <si>
    <t>План    
бюджетных
ассигнований
на год</t>
  </si>
  <si>
    <t>Профинансировано
 с начала года</t>
  </si>
  <si>
    <t>Фактические
 расходы
с начала года</t>
  </si>
  <si>
    <t>Причина низкого  
  уровня выполнения
&lt;*&gt;</t>
  </si>
  <si>
    <t xml:space="preserve">1.2. Межбюджетные трансферты - всего           </t>
  </si>
  <si>
    <t>1.2.1. Субсидии бюджетам поселений на софинансирование - всего</t>
  </si>
  <si>
    <t xml:space="preserve">1. Бюджетные ассигнования - всего           </t>
  </si>
  <si>
    <t>Кассовые расходы с начала года</t>
  </si>
  <si>
    <t>1.1. Бюджетные инвестиции в объекты         
муниципальной собственности</t>
  </si>
  <si>
    <t>Подпрограмма «Создание общих условий функционирования сельского хозяйства»</t>
  </si>
  <si>
    <t>Подпрограмма «Устойчивое развитие сельских территорий»</t>
  </si>
  <si>
    <t>Муниципальная программа «Развитие субъектов малого и среднего предпринимательства в Усть-Абаканском районе на 2014-2020 годы»</t>
  </si>
  <si>
    <t>Муниципальная программа «Развитие образования в Усть-Абаканском районе (2014-2020 годы)»</t>
  </si>
  <si>
    <t>Подпрограмма «Развитие дошкольного, начального, общего, основного общего, среднего общего образования»</t>
  </si>
  <si>
    <t>Подпрограмма «Развитие системы дополнительного образования детей, выявление и поддержки одаренных детей и молодежи»</t>
  </si>
  <si>
    <t>Подпрограмма «Патриотическое воспитание граждан»</t>
  </si>
  <si>
    <t>Муниципальная программа «Защита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 (2014-2020 годы)»</t>
  </si>
  <si>
    <t>Муниципальная программа «Культура Усть-Абаканского района (2014-2020 годы)»</t>
  </si>
  <si>
    <t>Подпрограмма «Наследие Усть-Абаканского района»</t>
  </si>
  <si>
    <t>Подпрограмма «Развитие культурного потенциала Усть-Абаканского района»</t>
  </si>
  <si>
    <t>Подпрограмма «Искусство Усть-Абаканского района»</t>
  </si>
  <si>
    <t>Подпрограмма «Обеспечение реализации муниципальной программы»</t>
  </si>
  <si>
    <t>Подпрограмма «Молодежь Усть-Абаканского района»</t>
  </si>
  <si>
    <t>Муниципальная программа «Развитие физической культуры и спорта в Усть-Абаканском районе (2014 - 2020 годы)»</t>
  </si>
  <si>
    <t>Муниципальная программа «Социальная поддержка граждан (2014-2020 годы)»</t>
  </si>
  <si>
    <t>Подпрограмма «Социальная поддержка старшего поколения»</t>
  </si>
  <si>
    <t>Подпрограмма «Социальная поддержка детей-сирот и детей, оставшихся без попечения родителей»</t>
  </si>
  <si>
    <t>Подпрограмма «Организация отдыха и оздоровления детей в Усть-Абаканском районе»</t>
  </si>
  <si>
    <t>Подпрограмма «Развитие мер социальной поддержки  отдельных категорий граждан в Усть-Абаканском районе»</t>
  </si>
  <si>
    <t>Муниципальная программа «Доступная среда (2014-2020 годы)»</t>
  </si>
  <si>
    <t xml:space="preserve">Муниципальная программа «Обеспечение общественного порядка и противодействие преступности в Усть-Абаканском районе  (2014-2020 годы)» </t>
  </si>
  <si>
    <t>Подпрограмма «Профилактика правонарушений, обеспечение безопасности и общественного порядка»</t>
  </si>
  <si>
    <t>Подпрограмма «Повышение безопасности дорожного движения»</t>
  </si>
  <si>
    <t>Подпрограмма «Профилактика безнадзорности и правонарушений несовершеннолетних»</t>
  </si>
  <si>
    <t>Подпрограмма «Профилактика террористической и экстремистской деятельности»</t>
  </si>
  <si>
    <t>Муниципальная программа «Развитие туризма в Усть-Абаканском районе (2014-2020 годы)»</t>
  </si>
  <si>
    <t>Муниципальная программа «Развитие транспортной системы Усть-Абаканского района (2014-2020 годы)»</t>
  </si>
  <si>
    <t xml:space="preserve">Подпрограмма «Дорожное хозяйство» </t>
  </si>
  <si>
    <t>Подпрограмма «Транспортное обслуживание населения»</t>
  </si>
  <si>
    <t>Муниципальная программа «Профилактика заболеваний и формирование здорового образа жизни  (2014-2020 годы)»</t>
  </si>
  <si>
    <t>Муниципальная программа «Жилище (2014 – 2020 годы)»</t>
  </si>
  <si>
    <t>Подпрограмма «Свой дом»</t>
  </si>
  <si>
    <t>Подпрограмма «Переселение жителей Усть-Абаканского района из аварийного и непригодного для проживания жилищного фонда»</t>
  </si>
  <si>
    <t>Подпрограмма «Обеспечение жильем молодых семей»</t>
  </si>
  <si>
    <t>Подпрограмма «Доступное жилье»</t>
  </si>
  <si>
    <t>Муниципальная программа «Энергосбережение и повышение энергетической эффективности в Усть-Абаканском районе  (2014 - 2020 годы)»</t>
  </si>
  <si>
    <t>Муниципальная программа «Комплексная программа  модернизации и реформирования жилищно-коммунального хозяйства в Усть-Абаканском районе (2014 – 2020 годы)»</t>
  </si>
  <si>
    <t>Подпрограмма «Модернизация объектов коммунальной инфраструктуры»</t>
  </si>
  <si>
    <t>Подпрограмма «Чистая вода»</t>
  </si>
  <si>
    <t>Муниципальная программа «Развитие торговли в Усть-Абаканском районе (2016-2020 годы)»</t>
  </si>
  <si>
    <t>Муниципальная программа «Развитие муниципального имущества в Усть-Абаканском районе (2016-2020 годы)»</t>
  </si>
  <si>
    <t>Муниципальная программа «Сохранение и развитие малых сел Усть-Абаканского района  (2016 - 2020 годы)»</t>
  </si>
  <si>
    <t>Муниципальная программа «Повышение эффективности управления муниципальными финансами Усть-Абаканского района (2016-2020 годы)»</t>
  </si>
  <si>
    <t>Наименование выполненных
мероприятий за отчетный период</t>
  </si>
  <si>
    <t>тыс.руб.</t>
  </si>
  <si>
    <t>№ п/п</t>
  </si>
  <si>
    <t>Муниципальная программа</t>
  </si>
  <si>
    <t xml:space="preserve">План на год </t>
  </si>
  <si>
    <t>Информация о выполненных мероприятиях</t>
  </si>
  <si>
    <t>МБ</t>
  </si>
  <si>
    <t>РХ</t>
  </si>
  <si>
    <t>РФ</t>
  </si>
  <si>
    <t>Всего</t>
  </si>
  <si>
    <t>1.</t>
  </si>
  <si>
    <t>1.1.</t>
  </si>
  <si>
    <t>1.2.</t>
  </si>
  <si>
    <t>2.</t>
  </si>
  <si>
    <t>3.</t>
  </si>
  <si>
    <t>4.</t>
  </si>
  <si>
    <t>5.</t>
  </si>
  <si>
    <t>Муниципальная программа «Повышение эффективности и управления муниципальными финансами Усть-Абаканского района»</t>
  </si>
  <si>
    <t>6.</t>
  </si>
  <si>
    <t>7.</t>
  </si>
  <si>
    <t>7.1.</t>
  </si>
  <si>
    <t>Подпрограмма «Развитие дошкольного, начального, общего, основного общего, среднего образования»</t>
  </si>
  <si>
    <t>7.2.</t>
  </si>
  <si>
    <t>7.3.</t>
  </si>
  <si>
    <t>Подпрограмма «Патриотическое воспитание»</t>
  </si>
  <si>
    <t>8.</t>
  </si>
  <si>
    <t>Подпрограмма «Обеспечение реализации муниципальной  программы»</t>
  </si>
  <si>
    <t>9.</t>
  </si>
  <si>
    <t>10.</t>
  </si>
  <si>
    <t>11.</t>
  </si>
  <si>
    <t>12.</t>
  </si>
  <si>
    <t>12.1.</t>
  </si>
  <si>
    <t>12.2.</t>
  </si>
  <si>
    <t>Подпрограмма «Развитие мер социальной поддержки отдельных категорий граждан в Усть-Абаканском районе»</t>
  </si>
  <si>
    <t>13.</t>
  </si>
  <si>
    <t>14.</t>
  </si>
  <si>
    <t>Подпрограмма  «Повышение безопасности дорожного движения»</t>
  </si>
  <si>
    <t>14.4.</t>
  </si>
  <si>
    <t>15.</t>
  </si>
  <si>
    <t>Муниципальная программа «Противодействие незаконному обороту наркотиков, снижение масштабов наркотизации населения в Усть-Абаканском районе (2014-2020 годы)»</t>
  </si>
  <si>
    <t>16.</t>
  </si>
  <si>
    <t>16.1.</t>
  </si>
  <si>
    <t>16.2.</t>
  </si>
  <si>
    <t>16.3.</t>
  </si>
  <si>
    <t>17.</t>
  </si>
  <si>
    <t>ВСЕГО по муниципальным программам:</t>
  </si>
  <si>
    <t xml:space="preserve">Заместитель Главы администрации </t>
  </si>
  <si>
    <t>Усть-Абаканского района по финансам и экономике</t>
  </si>
  <si>
    <t>- руководитель УФиЭ администрации Усть-Абаканского района</t>
  </si>
  <si>
    <t>Н.А. Потылицына</t>
  </si>
  <si>
    <t>Исполнитель</t>
  </si>
  <si>
    <t>Сконина К.В. 2-18-52</t>
  </si>
  <si>
    <t>&lt;*&gt; Заполняется при выполнении за квартал менее 25% мероприятий Программы.</t>
  </si>
  <si>
    <t>Финансирование производилось по фактическим расходам</t>
  </si>
  <si>
    <t>Выполнение мероприятий по сохранению и развитию малых, отдаленных и иных сел планируется в 3 квартале</t>
  </si>
  <si>
    <t>Муниципальная программа «Развитие агропромышленного комплекса Усть-Абаканского района и социальной сферы на селе (2014 - 2020 годы)»</t>
  </si>
  <si>
    <t>Финансирование производилось по фактически поступившим заявкам</t>
  </si>
  <si>
    <t>Финансирование производилось по фактически расходам</t>
  </si>
  <si>
    <t>Финансирование производилось по фактическим расходам.</t>
  </si>
  <si>
    <t>Укрепление безопасности и общественного порядка в Усть-Абаканском районе</t>
  </si>
  <si>
    <t>Расходы на мероприятия по профилактике терроризма и экстремизма не производились</t>
  </si>
  <si>
    <t>Выполнение мероприятий запланировано на 2-4 квартал 2019г.</t>
  </si>
  <si>
    <t>Поддержка объектов коммунальной инфраструктуры</t>
  </si>
  <si>
    <t>Обеспечение деятельности органов местного самоуправления</t>
  </si>
  <si>
    <t>Финансирование производилось согласно заявок по фактически выполненным расходам.</t>
  </si>
  <si>
    <t>Осуществление отдельных государственных полномочий по предупреждению и ликвидации болезней животных.</t>
  </si>
  <si>
    <t>Мероприятия, направленные на патриотическое воспитание граждан.</t>
  </si>
  <si>
    <t>1. Обеспечение развития отрасли физической культуры и спорта.                                                                                                                                     2. Физкультурно-оздоровительная работа с различными категориями населения.</t>
  </si>
  <si>
    <t>Обеспечение мер социальной поддержки детей-сирот и детей, оставшихся без попечения родителей.</t>
  </si>
  <si>
    <t>Финансирование по фактическим заявкам.</t>
  </si>
  <si>
    <t>ИНФОРМАЦИЯ</t>
  </si>
  <si>
    <t xml:space="preserve"> о реализации муниципальных программ, действующих на территории Усть-Абаканского района Республики Хакасия</t>
  </si>
  <si>
    <t>ОТЧЕТ</t>
  </si>
  <si>
    <r>
      <t xml:space="preserve">1.1. Бюджетные инвестиции в объекты         
муниципальной собственности </t>
    </r>
    <r>
      <rPr>
        <sz val="8"/>
        <rFont val="Times New Roman"/>
        <family val="1"/>
        <charset val="204"/>
      </rPr>
      <t>(ВР 410)</t>
    </r>
  </si>
  <si>
    <r>
      <t xml:space="preserve">1.2.1. Субсидии бюджетам поселений на софинансирование - всего </t>
    </r>
    <r>
      <rPr>
        <sz val="8"/>
        <rFont val="Times New Roman"/>
        <family val="1"/>
        <charset val="204"/>
      </rPr>
      <t>(ВР 522 Субсидии на софинансирование капитальных вложений в объекты муниципальной собственности)</t>
    </r>
  </si>
  <si>
    <t>1.Обеспечение деятельности органов местного самоуправления.                                                                                                                                  2.Содержание объекта по утилизации.</t>
  </si>
  <si>
    <t>1.Обеспечение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организациях.                                                                                                                                                                     2.Обеспечение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организациях.                                                                               3.Мероприятия по предоставлению школьного питания.</t>
  </si>
  <si>
    <r>
      <rPr>
        <u/>
        <sz val="12"/>
        <color theme="1"/>
        <rFont val="Times New Roman"/>
        <family val="1"/>
        <charset val="204"/>
      </rPr>
      <t>Развитие системы дополнительного образования детей</t>
    </r>
    <r>
      <rPr>
        <sz val="12"/>
        <color theme="1"/>
        <rFont val="Times New Roman"/>
        <family val="1"/>
        <charset val="204"/>
      </rPr>
      <t xml:space="preserve">:                                             1.Обеспечение деятельности подведомственных учреждений (МБУДО "Усть-Абаканский ЦДО").
2.Обеспечение деятельности подведомственных учреждений (МБУДО "Усть-Абаканская ДШИ").
3.Обеспечение деятельности подведомственных учреждений (МБУДО "Усть-Абаканская СШ).
4. Создание условия для обеспечения современного качества образования.
</t>
    </r>
    <r>
      <rPr>
        <u/>
        <sz val="12"/>
        <color theme="1"/>
        <rFont val="Times New Roman"/>
        <family val="1"/>
        <charset val="204"/>
      </rPr>
      <t>Выявление и поддержка одаренных детей и талантливой молодежи</t>
    </r>
    <r>
      <rPr>
        <sz val="12"/>
        <color theme="1"/>
        <rFont val="Times New Roman"/>
        <family val="1"/>
        <charset val="204"/>
      </rPr>
      <t>:                                              1.Создание условия для обеспечения современного качества образования.</t>
    </r>
  </si>
  <si>
    <t>1.Органы местного самоуправления.
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</t>
  </si>
  <si>
    <t xml:space="preserve">1.Обеспечение деятельности подведомственных учреждений (Дома культуры).
2.Мероприятия по поддержке и развитию культуры, искусства и архивного дела.
</t>
  </si>
  <si>
    <t>1.Обеспечение деятельности подведомственных учреждений (муниципальное бюджетное учреждение культуры "Районный молодёжный ресурсный центр").
2.Мероприятия в области молодежной политики.</t>
  </si>
  <si>
    <t>Предоставление районным общественным организациям финансовой поддержки на осуществление уставной деятельности</t>
  </si>
  <si>
    <t>1.Осуществление государственных полномочий по организации и осуществлению деятельности по опеке и попечительству.                                                                                               2.Предоставление ежемесячных денежных 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родителю.                                                                                                    3.Предоставление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</t>
  </si>
  <si>
    <t>1.Обеспечение деятельности подведомственных учреждений (муниципальное автономное учреждение «Усть-Абаканский загородный лагерь Дружба»</t>
  </si>
  <si>
    <t>1.Предоставление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</t>
  </si>
  <si>
    <r>
      <rPr>
        <u/>
        <sz val="12"/>
        <color theme="1"/>
        <rFont val="Times New Roman"/>
        <family val="1"/>
        <charset val="204"/>
      </rPr>
      <t>Социальные выплаты гражданам, в соответствии с действующим законодательством: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1.Доплаты к пенсиям муниципальным служащим                                                                     2.Оказание материальной помощи малообеспеченным категориям населения                                                                                                                                            3.Обеспечение мер социальной поддержки специалистов культуры, проживающих в сельской местности                                                                                              4.Оказание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</t>
    </r>
    <r>
      <rPr>
        <u/>
        <sz val="12"/>
        <color theme="1"/>
        <rFont val="Times New Roman"/>
        <family val="1"/>
        <charset val="204"/>
      </rPr>
      <t>Осуществление государственных полномочий по выплатам гражданам, имеющим детей: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1.Компенсация части родительской платы за присмотр и уход за ребенком в частных, государственных и муниципальных образовательных организациях, реализующих основную общеобразовательную программу дошкольного образования, и в частных организациях, осуществляющих присмотр и уход за детьми                                                                                                 </t>
    </r>
  </si>
  <si>
    <t>1.Компенсация части родительской платы за присмотр и уход за ребенком в частных, государственных и муниципальных образовательных организациях, реализующих основную общеобразовательную программу дошкольного образования, и в частных организациях, осуществляющих присмотр и уход за детьми</t>
  </si>
  <si>
    <t xml:space="preserve">1.Предоставление районным общественным организациям финансовой поддержки на осуществление уставной деятельности.                                                                                                                                                            2.Другие мероприятия в области системы реабилитации и социальной интеграции ветеранов и инвалидов. </t>
  </si>
  <si>
    <t>1.Мероприятия по профилактике безнадзорности и правонарушений несовершеннолетних</t>
  </si>
  <si>
    <t>1.Обеспечение деятельности подведомственных учреждений (муниципальное автономное учреждение "Музей "Древние курганы Салбыкской степи").                                                                                                                                2. Организация, координация туристической деятельности и продвижения туристического продукта.</t>
  </si>
  <si>
    <t>Строительство и реконструкция, содержание, ремонт, капитальный ремонт автомобильных дорог общего пользования местного значения</t>
  </si>
  <si>
    <t>Обеспечение потребности населения в перевозках пассажиров на социально значимых маршрутах</t>
  </si>
  <si>
    <t>Реализация социальных программ негосударственными некоммерческими организациями, осуществляющими деятельность, направленную на решение социальных проблем</t>
  </si>
  <si>
    <t>1.Обеспечение развития отрасли (Органы местного самоуправления).                                                                           2.Оценка недвижимости, признание прав и регулирование отношений по государственной и муниципальной собственности.                                                                                                    3.Мероприятия в сфере развития земельно-имущественных отношений.</t>
  </si>
  <si>
    <t>1.Осуществление муниципальных функций в финансовой сфере (Органы местного самоуправления)                                                                                            2.Выравнивание бюджетной обеспеченности и обеспечение сбалансированности бюджетов муниципальных образований Усть-Абаканского района                                                                                                3.Обеспечение деятельности подведомственных учреждений (обеспечение деятельности МКУ "Усть-Абаканская районная правовая служба").                                                                                                                                                                               4.Финансовое обеспечение переданных органам местного самоуправления полномочий</t>
  </si>
  <si>
    <t>1.Дотации на выравнивание бюджетной обеспеченности поселений.                                                                                           2.Осуществление государственных полномочий по образованию и обеспечению деятельности комиссий по делам несовершеннолетних и защите их прав.                                                                                                       3.Осуществление органами местного самоуправления государственных полномочий в области охраны труда.                                                                     4.Осуществление государственных полномочий по созданию, организации и обеспечению деятельности административных комиссий муниципальных образований.</t>
  </si>
  <si>
    <t>3.1.</t>
  </si>
  <si>
    <t>3.2.</t>
  </si>
  <si>
    <t>3.3.</t>
  </si>
  <si>
    <t>5.1.</t>
  </si>
  <si>
    <t>5.2.</t>
  </si>
  <si>
    <t>5.3.</t>
  </si>
  <si>
    <t>5.4.</t>
  </si>
  <si>
    <t>5.5.</t>
  </si>
  <si>
    <t>10.1.</t>
  </si>
  <si>
    <t>10.2.</t>
  </si>
  <si>
    <t>10.3.</t>
  </si>
  <si>
    <t>10.4.</t>
  </si>
  <si>
    <t>Перечислена субсидия 2-м молодым семьям на обеспечение жильем</t>
  </si>
  <si>
    <t>Строительство и реконструкцию объектов коммунальной инфраструктуры, в том числе разработка ПСД (Строительство водопровода в аале Чарков).</t>
  </si>
  <si>
    <t>Выполнение мероприятий запланировано на 3-4 квартал 2019 г.</t>
  </si>
  <si>
    <t>Финансирование производилось согласно заявок по фактически выполненным работам. Выполнение мероприятий запланировано на 3-4 квартал 2019 г.</t>
  </si>
  <si>
    <t>Софинансирование мероприятий ГП "Чистая вода (2016-2020 годы") направленных на улучшение качества питьевой воды и очистки сточных вод запланировано на 3-4 квартал 2019г.</t>
  </si>
  <si>
    <t>Кредиторская задолженность.</t>
  </si>
  <si>
    <t>1.Обеспечение деятельности подведомственных учреждений ("Единая дежурная диспетчерская служба").                                                                                                                                                                                                            
2.Проведение неотложных аварийно-восстановительных работ по ликвидации чрезвычайной ситуации, вязанной с прохождением на территории Усть-Абаканского района опасных метеорологических явлений в виде сильного ветра.                                                                                                                                          3.Мероприятия по защите населения от чрезвычайных ситуаций, пожарной безопасности и безопасности на водных объектах</t>
  </si>
  <si>
    <t>Мероприятия в сфере поддержки малого и среднего предпринимательства запланированы на 4 квартал 2019г.</t>
  </si>
  <si>
    <r>
      <rPr>
        <u/>
        <sz val="12"/>
        <color theme="1"/>
        <rFont val="Times New Roman"/>
        <family val="1"/>
        <charset val="204"/>
      </rPr>
      <t>Дошкольные организации</t>
    </r>
    <r>
      <rPr>
        <sz val="12"/>
        <color theme="1"/>
        <rFont val="Times New Roman"/>
        <family val="1"/>
        <charset val="204"/>
      </rPr>
      <t xml:space="preserve">:
1.Обеспечение деятельности подведомственных учреждений                       2.Строительство, реконструкция объектов муниципальной собственности, в том числе разработка проектно-сметной документации
3.Мероприятия по развитию дошкольного образования
4.Обеспечение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
</t>
    </r>
    <r>
      <rPr>
        <u/>
        <sz val="12"/>
        <color theme="1"/>
        <rFont val="Times New Roman"/>
        <family val="1"/>
        <charset val="204"/>
      </rPr>
      <t>Общеобразовательные учреждения</t>
    </r>
    <r>
      <rPr>
        <sz val="12"/>
        <color theme="1"/>
        <rFont val="Times New Roman"/>
        <family val="1"/>
        <charset val="204"/>
      </rPr>
      <t xml:space="preserve">:
1.Обеспечение деятельности подведомственных учреждений                          2.Строительство, реконструкция объектов муниципальной собственности, в том числе разработка ПСД
3.Капитальный ремонт в муниципальных учреждениях, в том числе ПСД
4.Создание условия для обеспечения современного качества образования
5.Обеспечение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
6.Организация школьного питания
</t>
    </r>
    <r>
      <rPr>
        <u/>
        <sz val="12"/>
        <color theme="1"/>
        <rFont val="Times New Roman"/>
        <family val="1"/>
        <charset val="204"/>
      </rPr>
      <t>Обеспечение условий развития сферы образования</t>
    </r>
    <r>
      <rPr>
        <sz val="12"/>
        <color theme="1"/>
        <rFont val="Times New Roman"/>
        <family val="1"/>
        <charset val="204"/>
      </rPr>
      <t>:                                                                                     1.Органы местного самоуправления
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</t>
    </r>
  </si>
  <si>
    <t>1.Проведение неотложных аварийно-восстановительных работ по ликвидации чрезвычайной ситуации, вязанной с прохождением на территории Усть-Абаканского района опасных метеорологических явлений в виде сильного ветра.                                                                                    2.Мероприятия по защите населения от чрезвычайных ситуаций, пожарной безопасности и безопасности на водных объектах</t>
  </si>
  <si>
    <t>Проведение мероприятий предусмотрено во 2-ом полугодии 2019 года</t>
  </si>
  <si>
    <t>Финансирование мероприятий  производилось по фактическим расходам</t>
  </si>
  <si>
    <t>Всемирный день борьбы против наркотиков «Скажи наркотикам нет»</t>
  </si>
  <si>
    <t>Проведение мероприятий запланировано на 3-4 квартал 2019 года</t>
  </si>
  <si>
    <t>В 1 полугодии проведены мероприятия, не требующие финансирования. Мероприятия, требующие финансирование запланированы на 3-4 квартал.</t>
  </si>
  <si>
    <t>Трудоустройство в летний период несовершеннолетних, состоящих на профилактическом учете в КДН и ЗП запланировано на 2-3квартал 2019г. Финансирования не было.</t>
  </si>
  <si>
    <t>Трудоустройство в летний период несовершеннолетних, состоящих на профилактическом учете в КДН и ЗП</t>
  </si>
  <si>
    <t>Субсидии из Республиканского бюджета РХ не выделялись.</t>
  </si>
  <si>
    <t>Недофинансирование кредиторской задолженности текущего года.</t>
  </si>
  <si>
    <t xml:space="preserve">1. Поддержка одаренных детей и молодежи (Мероприятия по поддержке и развитию культуры, искусства и архивного дела);                                                        
2. Развитие и поддержка народного творчества (Мероприятия по поддержке и развитию культуры, искусства и архивного дела);                                                                                                    3. Гармонизация отношений в Усть-Абаканском районе Республики Хакасия и их этнокультурное развитие (Мероприятия в сфере развития и гармонизации межнациональных отношений)
</t>
  </si>
  <si>
    <t xml:space="preserve">1.Обеспечение деятельности подведомственных учреждений (Библиотеки);                                     
2.  Мероприятия по поддержке и развитию культуры, искусства и архивного дела;                                                                                                                                               3. Поддержка отрасли культуры;                                                                                                                             4. Обеспечение деятельности подведомственных учреждений (Муниципальное казенное учреждение культуры "Усть-Абаканский историко-краеведческий музей) ;
5. Обеспечение безопасности музейного фонда и развитие музеев.
</t>
  </si>
  <si>
    <t xml:space="preserve">Мероприятия в сфере развития торговли заплпнированы на 4 квартал 2019г. </t>
  </si>
  <si>
    <t>Главный специалист экономического отдела</t>
  </si>
  <si>
    <t>Управления финансов и экономики администрации Усть-Абаканского района</t>
  </si>
  <si>
    <t>за 9 месяцев 2019 года.</t>
  </si>
  <si>
    <t>Кредиторская задолженность, в т.ч. по заработной плате за сентябрь 2019 г.</t>
  </si>
  <si>
    <t>Приобретено 261,9 м2 жилья</t>
  </si>
  <si>
    <r>
      <t>1.2. Межбюджетные трансферты - всего</t>
    </r>
    <r>
      <rPr>
        <sz val="8"/>
        <rFont val="Times New Roman"/>
        <family val="1"/>
        <charset val="204"/>
      </rPr>
      <t xml:space="preserve"> (РФ+РХ+ВР 540 Иные межбюджетные трансферты)   </t>
    </r>
    <r>
      <rPr>
        <b/>
        <sz val="12"/>
        <rFont val="Times New Roman"/>
        <family val="1"/>
        <charset val="204"/>
      </rPr>
      <t xml:space="preserve">       </t>
    </r>
  </si>
  <si>
    <t>Выдача тех.условий по телефонизации и подключ.к сети интернет д/с на 120 мест с.Калинино-9,4; Строит-во школы в д. Чапаево-20654,0; стройконтроль-84,6</t>
  </si>
  <si>
    <t>Процент финансирования к плану на год</t>
  </si>
  <si>
    <t>Процент кассовых расходов к плану на год</t>
  </si>
  <si>
    <t>Процент фактических расходов к плану на год</t>
  </si>
  <si>
    <t>Низкий уровень выполнения мероприятий обусловлен отсутствием финансирования и  проведение мероприятий предусмотрено на 4 квартал 2019 года.</t>
  </si>
  <si>
    <t>Низкий уровень выполнения мероприятий обусловлено отсутствием финансирования и тем, что проведение мероприятий предусмотрено на 4 квартал 2019 года, а так же вовремя не были предоставлены документы для оплаты.</t>
  </si>
  <si>
    <t>Низкий уровень выполнения мероприятий обусловлен тем, что проведение мероприятий предусмотрено на 4 квартал 2019, а так же наличием кредиторской задолженности</t>
  </si>
  <si>
    <t>Низкий уровень выполнения мероприятий обусловлен тем, что проведение мероприятий предусмотрено на 4 квартал 2019 года.</t>
  </si>
  <si>
    <r>
      <t xml:space="preserve">1.2. Межбюджетные трансферты - всего  </t>
    </r>
    <r>
      <rPr>
        <i/>
        <sz val="12"/>
        <color theme="1"/>
        <rFont val="Times New Roman"/>
        <family val="1"/>
        <charset val="204"/>
      </rPr>
      <t xml:space="preserve">РЕСПУБЛИКАНСКИЙ и ФЕДЕРАЛЬНЫЙ бюджет         </t>
    </r>
    <r>
      <rPr>
        <sz val="12"/>
        <color theme="1"/>
        <rFont val="Times New Roman"/>
        <family val="1"/>
        <charset val="204"/>
      </rPr>
      <t xml:space="preserve"> </t>
    </r>
  </si>
  <si>
    <t>Отсутствие финансирования из республиканского бюджета РХ, выполнение капитального ремонта в з/л "Дружба" планируется на 4 кв. 2019 г</t>
  </si>
  <si>
    <t>Расходы на мероприятия по профилактике терроризма и экстремизма не производились.</t>
  </si>
  <si>
    <t>Финансирование на строительство д/с в с.Калинино и школы в д.Чапаево производилось по фактически поступившим заявкам</t>
  </si>
  <si>
    <t>Муниципальная программа «Развитие физической культуры и спорта в Усть-Абаканском районе»</t>
  </si>
  <si>
    <t>Муниципальная программа «Социальная поддержка граждан»</t>
  </si>
  <si>
    <t>Муниципальная программа «Противодействие незаконному обороту наркотиков, снижение масштабов наркотизации населения в Усть-Абаканском районе»</t>
  </si>
  <si>
    <t xml:space="preserve">Муниципальная программа «Обеспечение общественного порядка и противодействие преступности в Усть-Абаканском районе» </t>
  </si>
  <si>
    <t>Муниципальная программа «Развитие туризма в Усть-Абаканском районе»</t>
  </si>
  <si>
    <t>Муниципальная программа «Развитие транспортной системы Усть-Абаканского района»</t>
  </si>
  <si>
    <t xml:space="preserve">Муниципальная программа «Жилище» </t>
  </si>
  <si>
    <t>Муниципальная программа «Энергосбережение и повышение энергетической эффективности в Усть-Абаканском районе»</t>
  </si>
  <si>
    <t xml:space="preserve">Муниципальная программа «Комплексная программа  модернизации и реформирования жилищно-коммунального хозяйства в Усть-Абаканском районе» </t>
  </si>
  <si>
    <t>Муниципальная программа «Развитие торговли в Усть-Абаканском районе»</t>
  </si>
  <si>
    <t>Муниципальная программа «Развитие муниципального имущества в Усть-Абаканском районе»</t>
  </si>
  <si>
    <t>Муниципальная программа «Культура Усть-Абаканского района»</t>
  </si>
  <si>
    <t>Муниципальная программа «Защита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объектах»</t>
  </si>
  <si>
    <t>Муниципальная программа «Развитие  образования  в  Усть-Абаканском районе»</t>
  </si>
  <si>
    <t>Муниципальная программа «Развитие субъектов малого и среднего предпринимательства в Усть-Абаканском районе»</t>
  </si>
  <si>
    <t xml:space="preserve">Муниципальная программа «Развитие агропромышленного комплекса Усть-Абаканского района и социальной сферы на селе» </t>
  </si>
  <si>
    <t>Муниципальная программа «Жилище»</t>
  </si>
  <si>
    <t>Муниципальная программа «Комплексная программа модернизации и реформирования жилищно-коммунального хозяйства в Усть-Абаканском районе»</t>
  </si>
  <si>
    <t>Муниципальная программа «Повышение эффективности управления муниципальными финансами Усть-Абаканского района»</t>
  </si>
  <si>
    <t>Муниципальная программа «Развитие образования в Усть-Абаканском районе»</t>
  </si>
  <si>
    <t>Муниципальная программа «Развитие агропромышленного комплекса Усть-Абаканского района и социальной сферы на селе»</t>
  </si>
  <si>
    <r>
      <rPr>
        <u/>
        <sz val="12"/>
        <color theme="1"/>
        <rFont val="Times New Roman"/>
        <family val="1"/>
        <charset val="204"/>
      </rPr>
      <t>Социальные выплаты гражданам, в соответствии с действующим законодательством: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1.Доплаты к пенсиям муниципальным служащим                                                                     2.Оказание материальной помощи малообеспеченным категориям населения                                                                                                                                            3.Обеспечение мер социальной поддержки специалистов культуры, проживающих в сельской местности                                                                                              4.Оказание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                                                                                                                 </t>
    </r>
    <r>
      <rPr>
        <u/>
        <sz val="12"/>
        <color theme="1"/>
        <rFont val="Times New Roman"/>
        <family val="1"/>
        <charset val="204"/>
      </rPr>
      <t>Осуществление государственных полномочий по выплатам гражданам, имеющим детей: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1.Компенсация части родительской платы за присмотр и уход за ребенком в частных, государственных и муниципальных образовательных организациях, реализующих основную общеобразовательную программу дошкольного образования, и в частных организациях, осуществляющих присмотр и уход за детьми                                                                                                 </t>
    </r>
  </si>
  <si>
    <t>1.Обеспечение мер социальной поддержки специалистов культуры, проживающих в сельской местности                                                                                                                       2.Компенсация части родительской платы за присмотр и уход за ребенком в частных, государственных и муниципальных образовательных организациях, реализующих основную общеобразовательную программу дошкольного образования, и в частных организациях, осуществляющих присмотр и уход за детьми</t>
  </si>
  <si>
    <r>
      <t xml:space="preserve">Выполнено с начала года % </t>
    </r>
    <r>
      <rPr>
        <b/>
        <sz val="10"/>
        <color theme="1"/>
        <rFont val="Times New Roman"/>
        <family val="1"/>
        <charset val="204"/>
      </rPr>
      <t>(гр.10/гр.6х100)</t>
    </r>
  </si>
  <si>
    <r>
      <rPr>
        <b/>
        <sz val="14"/>
        <color theme="1"/>
        <rFont val="Times New Roman"/>
        <family val="1"/>
        <charset val="204"/>
      </rPr>
      <t>Поддержка муниципальных программ формирования современной городской среды: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^Соглашение между Минстроем РХ и Усть-Абаканским поссоветом находится в стадии заключения. Планируется реализовать 30 проекта по благоустройству дворовых территорий МКД и 2 проекта по благоустройству общественных территорий.
</t>
    </r>
  </si>
  <si>
    <t>14.1.</t>
  </si>
  <si>
    <t>Подпрограмма «Комплексное развитие сельских территорий»</t>
  </si>
  <si>
    <t xml:space="preserve">3.Капитальный ремонт, ремонт автомобильных дорог общего пользования местного значения городских округов и поселений, малых и отдаленных сел Республики - </t>
  </si>
  <si>
    <t>Обеспечение потребности населения в перевозках пассажиров на социально значимых маршрутах, в том числе: Организация межмуниципального транспортного обслуживания населения - Выполнение пассажиро-перевозок по регулируемым тарифам на маршрутах не осуществлялась</t>
  </si>
  <si>
    <t>1. Проведение спортивных мероприятий, обеспечение подготовки команд;                                                                                                                                                        2. Обеспечение развития отрасли физической культуры и спорта, в т.ч. Укрепление материально-технической базы;                                                                                                                                                  3. Физкультурно-оздоровительная работа с различными категориями населения.</t>
  </si>
  <si>
    <t xml:space="preserve">Укрепление безопасности и общественного порядка в Усть-Абаканском районе
</t>
  </si>
  <si>
    <t xml:space="preserve">
</t>
  </si>
  <si>
    <t>Мероприятия по профилактике безнадзорности и правонарушений несовершеннолетних (КДН)</t>
  </si>
  <si>
    <t xml:space="preserve">                                                                                                        </t>
  </si>
  <si>
    <t xml:space="preserve">1.Обеспечение деятельности УФиЭ                                                                                            2.Обеспечение деятельности подведомственных учреждений (обеспечение деятельности МКУ "Усть-Абаканская районная правовая служба")                                                                                              3.Выравнивание бюджетной обеспеченности и обеспечение сбалансированности бюджетов муниципальных образований Усть-Абаканского района                                                                                                       4.Финансовое обеспечение переданных органам местного самоуправления полномочий                                                                        </t>
  </si>
  <si>
    <t xml:space="preserve">1.Дотации на выравнивание бюджетной обеспеченности поселений.                                                                                                                2.Иные межбюджетные трансферты на поддержку мер по обеспечению сбалансированности бюджетов поселений.                                                                                                                                                                   3.Осуществление государственных полномочий по образованию и обеспечению деятельности комиссий по делам несовершеннолетних и защите их прав.                                                                                                       4.Осуществление органами местного самоуправления государственных полномочий в области охраны труда.                                                                                                                        5.Осуществление государственных полномочий по созданию, организации и обеспечению деятельности административных комиссий муниципальных образований.                                                              </t>
  </si>
  <si>
    <t xml:space="preserve">2.Капитальный ремонт объектов коммунальной инфраструктуры, в т.ч разработка проектно-сметной докумментации - </t>
  </si>
  <si>
    <t>3. Мероприятия, направленные на решение вопросов по организации теплоснабжения в период отопительного периода</t>
  </si>
  <si>
    <t>14.2.</t>
  </si>
  <si>
    <t>Финансирование по фактическим расходам.</t>
  </si>
  <si>
    <t>Обеспечение энергоэффективности и энергосбережения на объектах муниципальной собственности - Субсидии из Республиканского бюджета РХ не выделялись.</t>
  </si>
  <si>
    <t>Финансирование производилось по фактическим расходам согласно заявкам</t>
  </si>
  <si>
    <r>
      <rPr>
        <u/>
        <sz val="12"/>
        <color theme="1"/>
        <rFont val="Times New Roman"/>
        <family val="1"/>
        <charset val="204"/>
      </rPr>
      <t>Дошкольные организации:</t>
    </r>
    <r>
      <rPr>
        <sz val="12"/>
        <color theme="1"/>
        <rFont val="Times New Roman"/>
        <family val="1"/>
        <charset val="204"/>
      </rPr>
      <t xml:space="preserve">
1.Обеспечение деятельности подведомственных учреждений.                                                                                      2.Строительство, реконструкция объектов муниципальной собственности, в том числе разработка ПСД.                                                                                                                                                          3.Мероприятия по развитию дошкольного образования.                   
4.Обеспечение гос. гарантий реализации прав на получение общедоступного и бесплатного дошкольного образования в муниципальных дошкольных образовательных организациях.                                                                                                                                                      5.Создание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дошк. образования.                                                                                                 </t>
    </r>
    <r>
      <rPr>
        <u/>
        <sz val="12"/>
        <color theme="1"/>
        <rFont val="Times New Roman"/>
        <family val="1"/>
        <charset val="204"/>
      </rPr>
      <t/>
    </r>
  </si>
  <si>
    <r>
      <rPr>
        <u/>
        <sz val="12"/>
        <color theme="1"/>
        <rFont val="Times New Roman"/>
        <family val="1"/>
        <charset val="204"/>
      </rPr>
      <t>Общеобразовательные учреждения</t>
    </r>
    <r>
      <rPr>
        <sz val="12"/>
        <color theme="1"/>
        <rFont val="Times New Roman"/>
        <family val="1"/>
        <charset val="204"/>
      </rPr>
      <t>:
1.Обеспечение деятельности подведомственных учреждений.                                                                                         2.Строительство, реконструкция об.муниципальной собственности, в том числе разработка ПСД.                 
3.Создание условия для обеспечения современного качества образования.          
4.Обеспечение гос.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общеобразов. организациях, обеспечение доп. образования детей в муниципальных общеобразов. организациях.               
5.Организация школьного питания.
                                                                                                               1.Органы местного самоуправления
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
1.Создание новых мест в общеобразовательных организациях</t>
    </r>
  </si>
  <si>
    <t>1.Строительство д/с в с. Калинино; стройконтроль д/с с.Калинино;                                                                                                              2.Строительство школы в д. Чапаево; стройконтроль школа д.Чапаево.</t>
  </si>
  <si>
    <t xml:space="preserve">1.Обеспечение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организациях.                                                                                                                                                                                                                                                          2.Реализация мероприятий по развитию дошкольных образовательных организаций.                                                                                                          3.Создание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образования.                                                                                      4.Обеспечение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организациях.                                                                                   5.Организация школьного питания.                                                                                                                                                                                               6.Создание новых мест в общеобразовательных организациях.    </t>
  </si>
  <si>
    <r>
      <rPr>
        <u/>
        <sz val="12"/>
        <color theme="1"/>
        <rFont val="Times New Roman"/>
        <family val="1"/>
        <charset val="204"/>
      </rPr>
      <t>Развитие системы дополнительного образования детей</t>
    </r>
    <r>
      <rPr>
        <sz val="12"/>
        <color theme="1"/>
        <rFont val="Times New Roman"/>
        <family val="1"/>
        <charset val="204"/>
      </rPr>
      <t xml:space="preserve">:                                             1.Обеспечение деятельности подведомственных учреждений (МБУДО "Усть-Абаканский ЦДО").
2.Обеспечение деятельности подведомственных учреждений (МБУДО "Усть-Абаканская ДШИ").
3.Обеспечение деятельности подведомственных учреждений (МБУДО "Усть-Абаканская СШ).
</t>
    </r>
    <r>
      <rPr>
        <u/>
        <sz val="12"/>
        <color theme="1"/>
        <rFont val="Times New Roman"/>
        <family val="1"/>
        <charset val="204"/>
      </rPr>
      <t>Выявление и поддержка одаренных детей и талантливой молодежи</t>
    </r>
    <r>
      <rPr>
        <sz val="12"/>
        <color theme="1"/>
        <rFont val="Times New Roman"/>
        <family val="1"/>
        <charset val="204"/>
      </rPr>
      <t>:                                                                                                      1.Создание условия для обеспечения современного качества образования.</t>
    </r>
  </si>
  <si>
    <t>Низкий уровень выполнения мероприятий обусловлен отменой мероприятий в связи с неблагоприятной обстановкой, связанной с распространением новой короновирусной инфекции, а так же образовавшейся кредиторской задолженностью.</t>
  </si>
  <si>
    <t>Низкий уровень выполнения мероприятий обусловлен отменой мероприятий в связи с неблагоприятной обстановкой, связанной с распространением новой короновирусной инфекции и наличием кредиторской задолженности.</t>
  </si>
  <si>
    <t>Финансирование производилось в соответствии с поданными заявками.</t>
  </si>
  <si>
    <r>
      <rPr>
        <b/>
        <sz val="14"/>
        <rFont val="Times New Roman"/>
        <family val="1"/>
        <charset val="204"/>
      </rPr>
      <t>Укрепление безопасности и общественного порядка в Усть-Абаканском районе - 13,3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                    ^Организация восстановления документов лиц, попавших в сложные жизненные ситуации (оплата гос.пошлины) - 3,3;                                                                                                                                                                                         ^Поощрение членов общественных организаций правоохранительной направленности – народных дружинников -10,0                                                                                                                                                     </t>
    </r>
  </si>
  <si>
    <t xml:space="preserve">В связи с запретом на проведении массовых мероприятий, принято решение не проводить мероприятия, посвященные «Дню Российского предпринимательства» (конкурс "Предприниматель 2019г").   </t>
  </si>
  <si>
    <t xml:space="preserve"> В связи с запретом на проведении массовых мероприятий, принято решение не проводить мероприятия, посвященные «Дню Российского предпринимательства». Фондом развития Хакасии была организована «Неделя предпринимательства» (в формате «онлайн») в ходе которой ежедневно проводились бизнес-зарядки, а также выступали приглашенные спикеры.                                                                                       </t>
  </si>
  <si>
    <t xml:space="preserve">Мероприятия в сфере развития торговли на 1 полугодие 2020г.не были запланированы. </t>
  </si>
  <si>
    <r>
      <rPr>
        <b/>
        <sz val="14"/>
        <color theme="1"/>
        <rFont val="Times New Roman"/>
        <family val="1"/>
        <charset val="204"/>
      </rPr>
      <t>3.Мероприятия в сфере развития земельно-имущественных отношений - 50,0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                                                                                                                                                                    
</t>
    </r>
    <r>
      <rPr>
        <b/>
        <sz val="13"/>
        <color theme="1"/>
        <rFont val="Times New Roman"/>
        <family val="1"/>
        <charset val="204"/>
      </rPr>
      <t/>
    </r>
  </si>
  <si>
    <t xml:space="preserve">1.Обеспечение деятельности подведомственных учреждений (Дома культуры).
2.Мероприятия по поддержке и развитию культуры, искусства и архивного дела.                                                                                                                3. Обеспечение развития и укрепления материально-технической базы домов культуры в населенных пунктах с числом жителей до 50 тысяч человек (в том числе софинансирование с республиканским бюджетом) 
</t>
  </si>
  <si>
    <t>Обеспечение развития и укрепления материально-технической базы домов культуры в населенных пунктах с числом жителей до 50 тысяч человек (Приобретение музыкального оборудования РДК «Дружба», ДК «Гагарина»).</t>
  </si>
  <si>
    <t xml:space="preserve">1.Обеспечение деятельности подведомственных учреждений (Библиотеки);
2.Мероприятия по поддержке и развитию культуры, искусства и архивного дела;                                                                                                                  3.Поддержка отрасли культуры;                                                                                             4.Обеспечение деятельности подведомственных учреждений (Муниципальное бюджетное учреждение культуры "Усть-Абаканский  районный историко-краеведческий музей);                                                                                  5.Обеспечение безопасности музейного фонда и развитие музеев;                                                 
6.Мероприятия по поддержке и развитию культуры, искусства и архивного дела;                                                                                                                                        7.Капитальный ремонт в муниципальных учреждениях, в том числе проектно-сметная документация;                                                                                                                                                                            8.Развитие архивного дела.
</t>
  </si>
  <si>
    <t xml:space="preserve">1. Развитие и поддержка народного творчества (Мероприятия по поддержке и развитию культуры, искусства и архивного дела);                                                        
2.Гармонизация отношений в Усть-Абаканском районе Республики Хакасия и их этнокультурное развитие (Мероприятия в сфере развития и гармонизации межнациональных отношений)
</t>
  </si>
  <si>
    <r>
      <t>1.Проведение спортивных мероприятий, обеспечение подготовки команд - 87,7,</t>
    </r>
    <r>
      <rPr>
        <sz val="14"/>
        <rFont val="Times New Roman"/>
        <family val="1"/>
        <charset val="204"/>
      </rPr>
      <t xml:space="preserve">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</t>
    </r>
    <r>
      <rPr>
        <sz val="14"/>
        <rFont val="Times New Roman"/>
        <family val="1"/>
        <charset val="204"/>
      </rPr>
      <t xml:space="preserve">^Участие во Всероссийском турнире по косике карате г.Барнаул - 16,1;                                                                                                                                                                                                                           ^Участие в первенстве Сибирского Федерального округа по боксу среди девушек г.Кемерово - 6,6;                                 ^Погашение кредиторской задолженности 2019г. за спортивную форму - 65,0.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</t>
    </r>
  </si>
  <si>
    <t>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</t>
  </si>
  <si>
    <t xml:space="preserve">Низкий процент исполнения из-за того, что оздоровление детей в лагеря в летнее время не осуществлялось по причине коронавируса.  </t>
  </si>
  <si>
    <r>
      <rPr>
        <b/>
        <sz val="14"/>
        <color theme="1"/>
        <rFont val="Times New Roman"/>
        <family val="1"/>
        <charset val="204"/>
      </rPr>
      <t xml:space="preserve">Региональный проект Республики Хакасия «Успех каждого ребенка»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1.Создание в общеобразовательных организациях, расположенных в сельской местности, условий для занятий физической культурой и спортом - , из них  </t>
    </r>
    <r>
      <rPr>
        <b/>
        <sz val="14"/>
        <color theme="1"/>
        <rFont val="Times New Roman"/>
        <family val="1"/>
        <charset val="204"/>
      </rPr>
      <t>(РФ),  (РХ),  (МБ)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</si>
  <si>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rFont val="Times New Roman"/>
        <family val="1"/>
        <charset val="204"/>
      </rPr>
      <t>Мероприятия, направленные на патриотическое воспитание граждан - 30,6,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^Соревнования по пулевой стрельбе - 3,0;                                                                                                                                                 ^Открытое первенство по спортивному ориентированию в рамках патриотического воспитания среди детей и молодежи памяти Сергея Токаря-участника боевых действий на Северном Кавказе - 5,2;                                                                           ^Проведение открытого первенства Усть-Абаканского района по военно-спортивному многоборью «А ну-ка девушки», посвященному 75-летию Победы в Великой Отечественной Войне - 20,4;                                             ^Дистанционная олимпиада "Герои ВОВ" - 2,0.                                                                                        </t>
    </r>
  </si>
  <si>
    <t>1.Денежное поощрение лучшему работнику культуры сельских учреждений культуры.                                                                                 2.Государственная поддержка лучших сельских учреждений культуры (Райковская библиотека)</t>
  </si>
  <si>
    <r>
      <rPr>
        <b/>
        <sz val="14"/>
        <rFont val="Times New Roman"/>
        <family val="1"/>
        <charset val="204"/>
      </rPr>
      <t xml:space="preserve">3.Обеспечение развития и укрепления материально-технической базы домов культуры в населенных пунктах с числом жителей до 50 тысяч человек </t>
    </r>
    <r>
      <rPr>
        <sz val="14"/>
        <rFont val="Times New Roman"/>
        <family val="1"/>
        <charset val="204"/>
      </rPr>
      <t xml:space="preserve">- 1181,8, из них </t>
    </r>
    <r>
      <rPr>
        <b/>
        <sz val="14"/>
        <rFont val="Times New Roman"/>
        <family val="1"/>
        <charset val="204"/>
      </rPr>
      <t>1064,7 (РФ), 105,3 (РХ), 11,8 (МБ)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^Музыкальное оборудование РДК «Дружба» - 585,9 (микшеры, усилители, микрофоны, стойки, эквалайзер, проекторы, акустическая система);                                                                                                                                                                                              ^Музыкальное оборудование ДК «Гагарина» - 595,9 (радиосистема, проектор комплект из 2-х стоек, активная акустическая система). </t>
    </r>
  </si>
  <si>
    <r>
      <t xml:space="preserve">3.Поддержка отрасли культуры - 150,0 (РФ):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^Лучшее учреждение культуры (Райковская библиотека) - 100,0;                                                                                                                   ^Премия лучшему работнику культуры (Расцветовская библиотека) - 50,0.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</t>
    </r>
  </si>
  <si>
    <r>
      <t xml:space="preserve">4.Капитальный ремонт в муниципальных учреждениях, в том числе проектно-сметная документация - 109,2 </t>
    </r>
    <r>
      <rPr>
        <sz val="14"/>
        <rFont val="Times New Roman"/>
        <family val="1"/>
        <charset val="204"/>
      </rPr>
      <t>Капитальный ремонт освещения в МБУК «Усть-Абаканский музей»</t>
    </r>
  </si>
  <si>
    <t>Субсидия из Республиканского бюджета РХ не выделялась.</t>
  </si>
  <si>
    <t>Перечислена субсидия 4-м молодым семьям на обеспечение жильем</t>
  </si>
  <si>
    <r>
      <rPr>
        <b/>
        <sz val="14"/>
        <color theme="1"/>
        <rFont val="Times New Roman"/>
        <family val="1"/>
        <charset val="204"/>
      </rPr>
      <t>Содействие в обеспеченности жилыми помещениями молодых семей: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^Предоставление социальной выплаты 4-м участникам подпрограммы - </t>
    </r>
    <r>
      <rPr>
        <b/>
        <sz val="14"/>
        <color theme="1"/>
        <rFont val="Times New Roman"/>
        <family val="1"/>
        <charset val="204"/>
      </rPr>
      <t>374,4 (МБ), 327,2 (РХ), 2552,8 (РФ)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</si>
  <si>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Субсидии из Республиканского бюджета РХ не выделялись</t>
  </si>
  <si>
    <t>Финансирование производилось на основании заявок по фактическим расходам</t>
  </si>
  <si>
    <t>1. Низкий уровень исполнения мероприятий по выплате компенсации части родительской платы из-за недофинансирования из бюджета Республики Хакасия.</t>
  </si>
  <si>
    <r>
      <rPr>
        <b/>
        <sz val="14"/>
        <rFont val="Times New Roman"/>
        <family val="1"/>
        <charset val="204"/>
      </rPr>
      <t xml:space="preserve">Поддержка объектов коммунальной инфраструктуры: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 Субсидии муниципальным казенным предприятиям на капитальный ремонт объектов коммунальной инфраструктуры (МКП "ЖКХ усть-Абаканского района") - 4284,5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^подразделение аал Чарков - Капитальный ремонт мягкой кровли котельной (310 кв.м) а. Чарков- 257,3;                                      ^подразделение аал Доможаков - Капитальный ремон тепловой сети и ХВС в а.Доможаков от колодца № 4 до КДЦ (74 м) - 663,7, Капитальный ремонт тепловой сети и ХВС от насоса в котельной до ТК2 в а. Доможаков - 318,7;                                                                                                                                                                   ^подразделение с.Московское - Капитальный ремонт помещения и накопительной ёмкости 4 м3 (скважина № 6616, водоснабжение с. Московское) - 103,0;                                                                                                                     ^подразделение п. Расцвет - Капитальный ремонь котла КЕВ - 6,5-14-115С-О, п. Тепличный - 1710,0,  Капитальный ремонт обмуровки котла п. Расцвет - 567,4;                                                                                                                 ^подразделение с. В-Биджа - Капитальный ремонт теплосети и ХВС по ул. 30 лет Победы с. В-Биджа (60 м) - 664,4.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</si>
  <si>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t xml:space="preserve">2. Строительство и реконструкцию объектов коммунальной инфраструктуры, в т.ч. разработка проектно-сметной документации - 375,8,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^Экспертиза проектной документации и инженерных изысканий для строительства водопровода в с.В-Биджа Усть-Абаканского района Республики Хакасия - 355,8;                                                                                                                     ^Стоимость проверки достоверности определения сметной стоимости строительства по объекту "Строительство водопровода в с. В-Биджа Усть-Абаканского района Республики Хакасия" - 20,0.    </t>
    </r>
    <r>
      <rPr>
        <b/>
        <sz val="14"/>
        <rFont val="Times New Roman"/>
        <family val="1"/>
        <charset val="204"/>
      </rPr>
      <t xml:space="preserve">      </t>
    </r>
  </si>
  <si>
    <t>Строительство и реконстркуция объектов систем водоснабжения, в т.ч. изготовление ПСД - Субсидии из Республиканского бюджета РХ не выделялись.</t>
  </si>
  <si>
    <t>за 9 месяцев 2020 года.</t>
  </si>
  <si>
    <t>Неисполнение программы обусловлено кредиторской задолженностью в размере 136,9 тыс. руб., а так же отменой мероприятий в связи с неблагоприятной обстановкой, связанной с распространением новой короновирусной инфекции.</t>
  </si>
  <si>
    <t>1. Обеспечение развития отрасли туризма.                                                                                    2. Содействие формирования туристической инфраструктуры и материально-технической базы.                                                                                            3. Организация, координация туристической деятельности и продвижения туристического продукта.</t>
  </si>
  <si>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(МАУ "Музей "Древние курганы Салбыкской степи") - 1028,4</t>
    </r>
    <r>
      <rPr>
        <sz val="14"/>
        <rFont val="Times New Roman"/>
        <family val="1"/>
        <charset val="204"/>
      </rPr>
      <t xml:space="preserve">, в том числе: Оплата труда - 635,1; Начисления на выплаты по оплате труда  - 184,59; Услуги по содержанию имущества - 0,8; Прочие услуги - 24,0; Страхование автомоб. - 2,98; Прочие расходы - 35,28; Увеличение стоимости ГСМ - 132,7; Увеличение стоимости осн.ср-в - 0,35; Увеличение стоимости мат.запасов - 12,6.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 Содействие формирования туристической инфраструктуры и материально-технической базы - 10,0</t>
    </r>
    <r>
      <rPr>
        <sz val="14"/>
        <rFont val="Times New Roman"/>
        <family val="1"/>
        <charset val="204"/>
      </rPr>
      <t xml:space="preserve"> Витрина для экспонатов.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3.Организация, координация туристической деятельности и продвижения туристического продукта - 39,0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^Проведение мероприятия «Чыл Пазы» - 8,0;                                                                                                                        ^Всемирный день туризма - 23,1;                                                                                                                                               ^Приобретение буклетов, календарей -7,9.  </t>
    </r>
  </si>
  <si>
    <t xml:space="preserve">1. Выплата компенсации родительской платы не производилась, так как детские сады были закрыты из-за коронавируса.
2. Низкий процент исполнения по оказанию материальной помощи малообеспеченным категориям населения, а также гражданам, пострадавшим от пожара в связи с тем, что оказание материальной помощи носит заявительный характер. Во 2 квартале с заявлением обратился 1 человек. </t>
  </si>
  <si>
    <t>Кредиторская задолженность РБ - 1580,0</t>
  </si>
  <si>
    <t>Проведение ремонта загородных детских лагерей, оздоровительных лагерей - Кап.ремонт уличных туалетов З/Л "Дружба"</t>
  </si>
  <si>
    <r>
      <t xml:space="preserve">1.Осуществление государственных полномочий по организации и осуществлению деятельности по опеке и попечительству - 4045,1 (РХ): 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 из средств республиканского бюджета:оплату труда- 3777,6, услуги связи-110,7, коммунальные услуги -29,6, услуги по содержанию имущества-12,7, прочие услуги-50,6, приобретение основных средств- 17,0, приобретение мат.запасов- 44,0, прочие расходы-2,9.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- 31 715,6 (РХ),</t>
    </r>
    <r>
      <rPr>
        <sz val="14"/>
        <rFont val="Times New Roman"/>
        <family val="1"/>
        <charset val="204"/>
      </rPr>
      <t xml:space="preserve"> в том числе: Опекунское пособие 274 реб. - 19330,4; вознаграждение приемным семьям 58 чел. - 12385,2.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3.Предоставление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</t>
    </r>
    <r>
      <rPr>
        <sz val="14"/>
        <rFont val="Times New Roman"/>
        <family val="1"/>
        <charset val="204"/>
      </rPr>
      <t xml:space="preserve">10789,3, из них: </t>
    </r>
    <r>
      <rPr>
        <b/>
        <sz val="14"/>
        <rFont val="Times New Roman"/>
        <family val="1"/>
        <charset val="204"/>
      </rPr>
      <t>5023,3 (РФ), 5766,0 (РХ)</t>
    </r>
    <r>
      <rPr>
        <sz val="14"/>
        <rFont val="Times New Roman"/>
        <family val="1"/>
        <charset val="204"/>
      </rPr>
      <t xml:space="preserve">  Оплата за приобретенные 8 квартир для лиц из числа детей-сирот и детей, оставшихся без попечения родителей </t>
    </r>
  </si>
  <si>
    <r>
      <t>1.Обеспечение деятельности подведомственных учреждений (муниципальное автономное учреждение «Усть-Абаканский загородный лагерь Дружба» - 1750,2</t>
    </r>
    <r>
      <rPr>
        <sz val="14"/>
        <rFont val="Times New Roman"/>
        <family val="1"/>
        <charset val="204"/>
      </rPr>
      <t xml:space="preserve">, Субсидии на выполнения муниципального задания за счет средств районного бюджета: оплата труда - 1613,5; коммунальные услуги - 52,8; прочие расходы - 75,2; приобретение мат.запасов-8,7.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.</t>
    </r>
    <r>
      <rPr>
        <b/>
        <sz val="14"/>
        <rFont val="Times New Roman"/>
        <family val="1"/>
        <charset val="204"/>
      </rPr>
      <t xml:space="preserve">Капитальный ремонт, в муниципальных учреждениях,  т.ч. разработка ПСД - 3,4 </t>
    </r>
    <r>
      <rPr>
        <sz val="14"/>
        <rFont val="Times New Roman"/>
        <family val="1"/>
        <charset val="204"/>
      </rPr>
      <t xml:space="preserve"> Экспертиза смет стоимости на капитальный ремонт туалетов МАУ "Усть-Абаканский ЗЛ "Дружба" </t>
    </r>
    <r>
      <rPr>
        <b/>
        <sz val="14"/>
        <rFont val="Times New Roman"/>
        <family val="1"/>
        <charset val="204"/>
      </rPr>
      <t xml:space="preserve">    </t>
    </r>
    <r>
      <rPr>
        <sz val="14"/>
        <rFont val="Times New Roman"/>
        <family val="1"/>
        <charset val="204"/>
      </rPr>
      <t xml:space="preserve">                                             </t>
    </r>
    <r>
      <rPr>
        <b/>
        <sz val="14"/>
        <rFont val="Times New Roman"/>
        <family val="1"/>
        <charset val="204"/>
      </rPr>
      <t xml:space="preserve">3.Проведение ремонта загородных детских лагерей, оздоровительных лагерей - </t>
    </r>
    <r>
      <rPr>
        <sz val="14"/>
        <rFont val="Times New Roman"/>
        <family val="1"/>
        <charset val="204"/>
      </rPr>
      <t xml:space="preserve">1706,0, из них: </t>
    </r>
    <r>
      <rPr>
        <b/>
        <sz val="14"/>
        <rFont val="Times New Roman"/>
        <family val="1"/>
        <charset val="204"/>
      </rPr>
      <t xml:space="preserve">1688,0 (РХ), 17,1 (МБ) </t>
    </r>
    <r>
      <rPr>
        <sz val="14"/>
        <rFont val="Times New Roman"/>
        <family val="1"/>
        <charset val="204"/>
      </rPr>
      <t>Кап.ремонт уличных туалетов З/Л "Дружба"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</si>
  <si>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1. Социальные выплаты гражданам, в соответствии с действующим законодательством - </t>
    </r>
    <r>
      <rPr>
        <sz val="14"/>
        <rFont val="Times New Roman"/>
        <family val="1"/>
        <charset val="204"/>
      </rPr>
      <t xml:space="preserve">3878,4, из них: </t>
    </r>
    <r>
      <rPr>
        <b/>
        <sz val="14"/>
        <rFont val="Times New Roman"/>
        <family val="1"/>
        <charset val="204"/>
      </rPr>
      <t xml:space="preserve">3391,1 (МБ), 487,3 (РХ)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^Доплаты к пенсиям муниципальным служащим - 3210,5;                                                                                                                                                  ^Оказание материальной помощи малообеспеченным категориям населения - 70,0 (7 чел.);                                                                                                                 ^Обеспечение мер социальной поддержки специалистов культуры, проживающих в сельской местности - 25,6 (компенсация за комунальные услуги пенсионерам);                                                                                                                                                                                                           ^Оказание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- 85,0 (7 чел.- 80,0 т.р., чье имущество пострадало от пожаров, 1 чел. - 5,0 т.р. на ремонт печного отопления);                                                                                                                                                                                    ^Социальной поддержки работников муниципальных организаций культуры, работающих и проживающих в сельских населенных пунктах, поселках городского типа - 487,3 (РХ) (компенсация за комунальные услуги);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2.Осуществление государственных полномочий по выплатам гражданам, имеющим детей - 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1664,6 (РХ) ^</t>
    </r>
    <r>
      <rPr>
        <sz val="14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</t>
    </r>
  </si>
  <si>
    <t>Проведение мероприятий предусмотрено в 4 квартале 2020 года</t>
  </si>
  <si>
    <t>Проведение актуализации и экспертизы ПСД на строительство универсального спортивного зала рп.Усть-Абакан предусмотрено в 4 квартале 2020 года.</t>
  </si>
  <si>
    <r>
      <t>2.Обеспечение развития отрасли физической культуры и спорта - 843,5</t>
    </r>
    <r>
      <rPr>
        <sz val="14"/>
        <rFont val="Times New Roman"/>
        <family val="1"/>
        <charset val="204"/>
      </rPr>
      <t>, в том числе:                                                                          ^Укрепление материально-технической базы - 50,0 (Приобретение спорт.инвентаря (гимнастические маты, мячи);                                                                                                                                                                                                           ^Капитальный ремонт в муниципальных учреждениях, в том числе ПСД - 299,6 (Погашение кредиторской задолженности 2019 год за ремонт системы отопления и канализационной системы в здании спорткомплекса и раздевалках).                                                                                                                                                                  ^Создание условий для занятий физической культурой и спортом - 493,9 (Обустройство бетонного основания площадки ГТО)</t>
    </r>
  </si>
  <si>
    <r>
      <rPr>
        <b/>
        <sz val="14"/>
        <rFont val="Times New Roman"/>
        <family val="1"/>
        <charset val="204"/>
      </rPr>
      <t>3.Физкультурно-оздоровительная работа с различными категориями населения - 134,5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^Республиканский турнир по хоккею с мячом на кубок Главы Усть-Абаканского района среди мальчиков 2010-2011гг.р.- 38,8;                                                                                                                                                                                                                                                                                                                     ^Проведение открытого турнира МБУДО «Усть-Абаканская СШ» по волейболу среди девочек 2007г.р. и младше - 5,0 ;                                                                                                                                                                                            ^Проведение XIII Cпартакиады - 9,0;                                                                                                                                                                                                                                       ^Районные соревнования по лыжному спорту «Лыжня России 2020» - 4,2;                                                                        ^Открытый турнир по греко-римской борьбе - 5,6;                                                                                                                                                                                                                                                                                      ^Хоккей с мячом на кубок главы Усть-Абаканского района среди мальчиков 2010-2011г. - 9,0;                                                            ^Онлайн конкурс «ГТО-путь к победе» - 6,9;                                                                                                                                        ^Фотоконкурс «Спорт в нашей жизни» - 4,5;                                                                                                                                                ^Соревнования посвящ. Дню физкультурника - 11,3;                                                                                                                                        ^Конкурс на лучшую спортивную работу в образовательных учреждениях - 25,0;                                                                                                           ^Автопробег в рамках проведения Парада Победы, посвященного 75-летию Дня Победы - 15,2.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rgb="FFFF0000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</t>
    </r>
  </si>
  <si>
    <t>В связи с действующими ограничениями на проведение массовых мероприятий</t>
  </si>
  <si>
    <r>
      <t>2.Содержание, капитальный ремонт и строительство дорог общего пользования, в том числе разработка ПСД - 1599,0 , в том числе: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>Разработка проектно-сметной документации на ремонт дороги по ул. Белых Облаков с парковкой в районе детского сада в с. Калинино Усть-Абаканского района Республики Хакасия - 599,0;                                                                            ^Ремонт асфальтобетонного покрытия проезжей части автомобильной дороги по ул. Советская в с. Калинино Усть-Абаканского района - 1000,0.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</t>
    </r>
  </si>
  <si>
    <r>
      <t xml:space="preserve">1. Мероприятия по обеспечению сохранности существующей сети автомобильных дорог общего пользования местного значения - 685,9,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^Зимнее содержание дорог общего пользования местного значения, расположенных вне границ населенных пунктов в границах Усть-Абаканского района общей протяженностью 40 км (аал Чарков - аал Ах-Хол - аал Майский - 30,5 км, Подъезд к аал Бейка - 4,5 км, аал Чарков - аал Уйбат - 5 км) - 337,8;                                                                                                                                                                                                     ^Зимнее содержание  дорог общего пользования  местного значения, расположенных вне границ населенных пунктов в границах Усть-Абаканского района общей протяженностью 12,8 км (с. Зеленое - д. Заря - 11 км, Подъезд к д. Заря - 1,8 км) - 12,2;                                                                                                                                                                                                       ^Зимнее содержание автомобильных дорог общего пользования местного значения в границах муниципального образования Доможаковский с/с  а. Доможаков - 17,9;                                                                                                                                                                                                                                    ^Зимнее содержание автомобильных дорог общего пользования местного значения в границах муниципального образования Вершино-Биджинский сельсовет (54800 м2, 23016 руб.), Московский сельсовет( 24391 м2, 10244,22 руб.) итого: 79191 м2, - 33,3;                                                                                                                                                             ^Выполнение работ по установке дорожных знаков на автодорогах общего пользования местного значения Усть-Абаканского района - 68,9;                                                                                                                                             ^Ремонт дороги по ул. Зеленая в аале Тутатчиков (200м) - 215,8;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</si>
  <si>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t>Заключены договора на преобретение спортивной формы Доможаковским с/с, исполнение предусмотрено в 4 квартале 2020 года</t>
  </si>
  <si>
    <r>
      <rPr>
        <b/>
        <sz val="14"/>
        <color theme="1"/>
        <rFont val="Times New Roman"/>
        <family val="1"/>
        <charset val="204"/>
      </rPr>
      <t>1.Обеспечение деятельности УИО - 8603,4</t>
    </r>
    <r>
      <rPr>
        <sz val="14"/>
        <color theme="1"/>
        <rFont val="Times New Roman"/>
        <family val="1"/>
        <charset val="204"/>
      </rPr>
      <t xml:space="preserve">, в том числе: заработная плата - 5410,6; начисления на выплаты по оплате труда - 1630,7; командировочные расходы - 78,4; услуги связи - 137,6; конверты - 131,8; транспортные услуги - 244,0; работы, услуги по содержанию имущества - 211,0; прочие работы, услуги - </t>
    </r>
    <r>
      <rPr>
        <sz val="14"/>
        <rFont val="Times New Roman"/>
        <family val="1"/>
        <charset val="204"/>
      </rPr>
      <t>464,3</t>
    </r>
    <r>
      <rPr>
        <sz val="14"/>
        <color theme="1"/>
        <rFont val="Times New Roman"/>
        <family val="1"/>
        <charset val="204"/>
      </rPr>
      <t xml:space="preserve">; страхование - 6,9; приобретение основных средств - 90,8; приобретение материальных запасов - </t>
    </r>
    <r>
      <rPr>
        <sz val="14"/>
        <rFont val="Times New Roman"/>
        <family val="1"/>
        <charset val="204"/>
      </rPr>
      <t>197,3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- 216,0</t>
    </r>
    <r>
      <rPr>
        <sz val="14"/>
        <rFont val="Times New Roman"/>
        <family val="1"/>
        <charset val="204"/>
      </rPr>
      <t xml:space="preserve">, рыночная оценка объектов недвижимости, в том числе:                                                                                                                                                                                                                                      ^Оценка земельных участков - 181,0;                                                                                                                                                                                                     ^Установление величины коэффициента вида разрешенного использования коэффициента земель населенного пункта - 35,0.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</si>
  <si>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 xml:space="preserve">5.Обеспечение обслуживания, содержания и распоряжения муниципальной собственность - 402,8, </t>
    </r>
    <r>
      <rPr>
        <sz val="14"/>
        <color theme="1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кап.ремонт, очистка территорий муниципального имущества - 378,9;                                                                                                                                                                         ^приобретение огнетушителей - 9,2;                                                                                                                                                                            ^заправка огнетушителей - 0,7;                                                                                                                                                        ^разработка проектной документации СПСО-14,0. </t>
    </r>
  </si>
  <si>
    <r>
      <t xml:space="preserve">4.Мероприятия по подготовке градостроительной документации - 907,5, </t>
    </r>
    <r>
      <rPr>
        <sz val="14"/>
        <color theme="1"/>
        <rFont val="Times New Roman"/>
        <family val="1"/>
        <charset val="204"/>
      </rPr>
      <t>в том числе: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^</t>
    </r>
    <r>
      <rPr>
        <sz val="14"/>
        <color theme="1"/>
        <rFont val="Times New Roman"/>
        <family val="1"/>
        <charset val="204"/>
      </rPr>
      <t>Научно-исследовательские работы по разработке проекта внесения изменений в ген.план. И проект внесения изменений в правила землепользования и застройки территории Опытненского сельского совета, Райковского сельского совета</t>
    </r>
  </si>
  <si>
    <t>Невыполнение обусловлено тем, что большенство мероприятий запланированы на 4 кв</t>
  </si>
  <si>
    <r>
      <rPr>
        <b/>
        <sz val="14"/>
        <rFont val="Times New Roman"/>
        <family val="1"/>
        <charset val="204"/>
      </rPr>
      <t xml:space="preserve">Развитие дошкольного образования: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- 27612,9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 - 17470,4; услуги связи - 38,5; транспортные услуги - 108,9; коммунальные услуги - 6018,3; услуги по сод.имущества - 1292,2; прочие услуги - 807,7; прочие расходы - 691,8; приобретение основных средств - 820,1, приобретение мат.запасов - 365,0.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</si>
  <si>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2.Строительство, реконструкция объектов муниципальной собственности, в том числе разработка проектно-сметной документации - 289,8</t>
    </r>
    <r>
      <rPr>
        <sz val="14"/>
        <rFont val="Times New Roman"/>
        <family val="1"/>
        <charset val="204"/>
      </rPr>
      <t>: земельный налог за участок под строительство детского сада с.Калинино.</t>
    </r>
  </si>
  <si>
    <r>
      <rPr>
        <b/>
        <sz val="14"/>
        <rFont val="Times New Roman"/>
        <family val="1"/>
        <charset val="204"/>
      </rPr>
      <t>4.Мероприятия по развитию дошкольного образования - 3738,7,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^Обучение по охране труда - 18,0 (д/с Ласточка - 3,0; д/с Родничок - 3,0; д/с Солнышко - 4,5; д/с Радуга - 3,0; д/с Звездочка - 3,0; д/с Аленушка - 1,5);                                                                                                                                    ^Установка противожарных дверей, люков - 61,0 (д/с Аленушка);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мебели в группу - 386,9 (д/с Аленушка - 144,0, д/с Солнышко - 142,5, д/с Рябинушка -89,5; д/с Ласточка - 10,9);                                                                                                                                                                                            ^Ремонт освещения, электрооборудования - 199,0 (д/с Солнышко - 73,7, д/с Радуга - 88,6, д/с Родничок - 36,7);                                                                                                                                                                                                                                                                                                                                                      ^Обучение по мерам пожарной безопасности - 1,3 (д/с Звездочка);                                                                                                                                                                     ^Определение кат. помещения по взрыво-пожарн. - 24,0 (д/с Ромашка);                                                                                       ^Испытание пожарных кранов и лестниц, огражден.кровли - 9,6 (д/с Ромашка - 3,2, д/с Рябинушка - 2,8, д/с Радуга - 3,2, д/с Аленушка - 0,4);                                                                                                                                                                                                        ^Проверка качества огнезащитной обработки дерев.конструкций - 23,0 (д/с Ромашка - 4,0, д/с Рябинушка -4,0, д/с Радуга - 8,0, д/с Аленушка - 4,0; д/с Солнышко - 3,0);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- 133,6 (д/с Ласточка - 39,8; д/с Аленушка - 13,4; д/с Радуга - 13,4; д/с Солнышко - 13,4; д/с Звездочка - 13,4; д/с Ромашка - 13,4; д/с Родничок - 13,4; д/с Рябинушка - 13,4);                                                                                                                                                                                                 ^Приобретение огнетушителей, против. знаков, аварийных светильников - 61,2 (д/с Ромашка - 18,3, д/с Радуга - 8,7, д/с Рябинушка - 2,8, д/с Аленушка - 28,8; д/с Звездочка - 2,6);                                         </t>
    </r>
  </si>
  <si>
    <r>
      <rPr>
        <b/>
        <sz val="14"/>
        <rFont val="Times New Roman"/>
        <family val="1"/>
        <charset val="204"/>
      </rPr>
      <t xml:space="preserve">5.Обеспечение государственных гарантий реализации прав на получение общедоступного и бесплатного дошкольного образования - 65375,1 (РХ):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 - 64739,2, услуги связи - 49,4, приобретение мат.запасов - 586,5.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</si>
  <si>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7. Частичное погашение кредиторской задолженности</t>
    </r>
    <r>
      <rPr>
        <sz val="14"/>
        <rFont val="Times New Roman"/>
        <family val="1"/>
        <charset val="204"/>
      </rPr>
      <t xml:space="preserve"> - 6,2, из них </t>
    </r>
    <r>
      <rPr>
        <b/>
        <sz val="14"/>
        <rFont val="Times New Roman"/>
        <family val="1"/>
        <charset val="204"/>
      </rPr>
      <t>5,8 (РХ), 0,4 (МБ)</t>
    </r>
    <r>
      <rPr>
        <sz val="14"/>
        <rFont val="Times New Roman"/>
        <family val="1"/>
        <charset val="204"/>
      </rPr>
      <t xml:space="preserve"> Прочие расходы (пени, штрафы).</t>
    </r>
  </si>
  <si>
    <r>
      <t xml:space="preserve">6.Реализация мероприятий по развитию дошкольных образовательных организаций - </t>
    </r>
    <r>
      <rPr>
        <sz val="14"/>
        <rFont val="Times New Roman"/>
        <family val="1"/>
        <charset val="204"/>
      </rPr>
      <t>1262,6, из них</t>
    </r>
    <r>
      <rPr>
        <b/>
        <sz val="14"/>
        <rFont val="Times New Roman"/>
        <family val="1"/>
        <charset val="204"/>
      </rPr>
      <t>: 1250,0 (РХ), 12,6 (МБ): ^</t>
    </r>
    <r>
      <rPr>
        <sz val="14"/>
        <rFont val="Times New Roman"/>
        <family val="1"/>
        <charset val="204"/>
      </rPr>
      <t xml:space="preserve">Замена окон: д/с Рябинушка - 595,9; д/с Ласточка - 666,7.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</t>
    </r>
  </si>
  <si>
    <r>
      <t xml:space="preserve">Региональный проект Республики Хакасия «Содействие занятости женщин - создание условий дошкольного образования для детей в возрасте до трех лет»:                                                                                                               1.Создание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</t>
    </r>
    <r>
      <rPr>
        <sz val="14"/>
        <rFont val="Times New Roman"/>
        <family val="1"/>
        <charset val="204"/>
      </rPr>
      <t>- 62619,0, из них:</t>
    </r>
    <r>
      <rPr>
        <b/>
        <sz val="14"/>
        <rFont val="Times New Roman"/>
        <family val="1"/>
        <charset val="204"/>
      </rPr>
      <t xml:space="preserve"> 61992,8 (ФБ), 626,2 (МБ)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Строительство д/с в с. Калинино - 61509,0;                                                                                                                         ^Стройконтроль, авторский надзор - 1110,0.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2.Реализация мероприятий по развитию дошкольных образовательных организаций -</t>
    </r>
    <r>
      <rPr>
        <sz val="14"/>
        <rFont val="Times New Roman"/>
        <family val="1"/>
        <charset val="204"/>
      </rPr>
      <t xml:space="preserve"> 5589,3, из них: </t>
    </r>
    <r>
      <rPr>
        <b/>
        <sz val="14"/>
        <rFont val="Times New Roman"/>
        <family val="1"/>
        <charset val="204"/>
      </rPr>
      <t xml:space="preserve">5533,4 (РХ), 55,9 (МБ)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^Строительство д/с в с. Калинино - 5500,1;                                                                                                                         ^Стройконтроль, авторский надзор - 89,2.</t>
    </r>
  </si>
  <si>
    <r>
      <rPr>
        <b/>
        <sz val="14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4"/>
        <rFont val="Times New Roman"/>
        <family val="1"/>
        <charset val="204"/>
      </rPr>
      <t xml:space="preserve">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- 63526,4: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 - 9246,5, услуги связи - 134,5, транспортные услуги - 1267,6, коммунальные услуги - 25820,0, аренда - 51,2, услуги по сод.имущества - 7206,4, прочие услуги - 2273,9, прочие расходы - 6433,5, приобретение основных средств - 3881,0, приобретение мат.запасов - 7211,8.  </t>
    </r>
  </si>
  <si>
    <r>
      <t>2.Строительство, реконструкция объектов муниципальной собственности, в том числе разработка проектно-сметной документации - 194,1</t>
    </r>
    <r>
      <rPr>
        <sz val="14"/>
        <rFont val="Times New Roman"/>
        <family val="1"/>
        <charset val="204"/>
      </rPr>
      <t>: Земельный налог за участок под строительство школы д.Чапаево.</t>
    </r>
  </si>
  <si>
    <r>
      <rPr>
        <b/>
        <sz val="14"/>
        <rFont val="Times New Roman"/>
        <family val="1"/>
        <charset val="204"/>
      </rPr>
      <t>3. Капитальный ремонт в муниципальных учреждениях, в том числе проектно-сметная документация - 3620,6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^ПСД на кап.ремонт кровли МБОУ "Расцветская СОШ" - 90,5;                                                                                                                                                                                                      ^ПСД на кап.ремонт канализации МБОУ "Усть-Абаканская ОШИ" - 209,5;                                                                                     ^Кап.ремонт кровли МБОУ "Расцветская СОШ" - 2468,1;                                                                                                                  ^Кап.ремонт канализации МБОУ "Усть-Абаканская ОШИ" - 852,5.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</si>
  <si>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4. Создание условия для обеспечения современного качества образования - 11137,0</t>
    </r>
    <r>
      <rPr>
        <sz val="14"/>
        <rFont val="Times New Roman"/>
        <family val="1"/>
        <charset val="204"/>
      </rPr>
      <t xml:space="preserve">, </t>
    </r>
    <r>
      <rPr>
        <sz val="14"/>
        <color theme="1"/>
        <rFont val="Times New Roman"/>
        <family val="1"/>
        <charset val="204"/>
      </rPr>
      <t>в том числе:</t>
    </r>
    <r>
      <rPr>
        <b/>
        <sz val="14"/>
        <color theme="1"/>
        <rFont val="Times New Roman"/>
        <family val="1"/>
        <charset val="204"/>
      </rPr>
      <t xml:space="preserve">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^Обучение, аттестация кочегаров - 29,7 (Чарковская СОШИ-2,4; Сапоговская СОШ-18,6; Весенненская СОШ - 2,6, Доможаковская СОШ - 2,6, Московская СОШ - 3,5);                                                                                                                                                                      ^Обучение по пож-тех. минимум - 24,7 (Расцветская СОШ-1,3, Красноозерная ООШ-1,3, Чарковская СОШИ-3,9, Райковская СОШ-1,3, Сапоговская СОШ-2,6, У-Абаканская СОШ-2,6, ОШИ-2,6, Чапаевская ООШ-2,6, Доможаковская СОШ-2,6, Калининская СОШ-1,3, Опытненская СОШ-2,6);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^Ремонт освещения, электрооборудования - 2440,6 (Сапоговская СОШ-56,86; В-Биджинская СОШ-449,1; Солнечная СОШ-716,9, Росток-79,76, У-Абаканская СОШ-261,29, Московская СОШ-599,9, Опытненская СОШ-38,52, Чарковская СОШИ-181,69, ОШИ-56,58); </t>
    </r>
    <r>
      <rPr>
        <sz val="14"/>
        <color rgb="FFFF0000"/>
        <rFont val="Times New Roman"/>
        <family val="1"/>
        <charset val="204"/>
      </rPr>
      <t xml:space="preserve">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^Замена окон, дверей - 2117,4 (У-Бюрская СОШ-18,0, В-Биджинская СОШ- 46,4, Росток-2000,0, Доможаковская СОШ-25,2, Райковская СОШ-27,8);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- 415,1 (Райковская СОШ-36,5, Весенненская СОШ-16,0, У-Бюрская СОШ-113,7, Доможаковская СОШ-18,0, У-Абаканская СОШ-41,4, Росток-108,0, Московская СОШ-66,0, Расцветская СОШ-15,5);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>Санита</t>
    </r>
    <r>
      <rPr>
        <sz val="14"/>
        <color theme="1"/>
        <rFont val="Times New Roman"/>
        <family val="1"/>
        <charset val="204"/>
      </rPr>
      <t xml:space="preserve">рная безопасность: приобретение оборудования и инвентаря для пищеблоков - 192,8 (Доможаковская СОШ-19,9, Весенненская СОШ-112,9, Московская СОШ-60,0);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/>
    </r>
  </si>
  <si>
    <t xml:space="preserve">^Приобретение школьной мебели - 622,3 (Доможаковская СОШ-101,2, У-Абаканская СОШ-114,0, Расцветская СОШ-118,4, Московская СОШ-146,0, Сапоговская СОШ-39,6, Опытненская СОШ-57,0, Райковская СОШ-46,1);                                                                                                                                                                                                                                                                                                                                                                                                                          ^Испытание ограждения кровли - 31,5 (У-Абаканская СОШ);                                                                                                                                                                          ^Ремонт кровли - 569,5 (Доможаковская СОШ-119,03, Весенненская СОШ-336,02 (котельная), Росток-114,44);                                                                                                                                                                                                  ^Ремонт ограждения кровли - 65,0 (Сапоговская СОШ);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системы отопления - 880,4 (Весенненская СОШ-299,9, Росток-580,5);                                                                                                                             ^Ремонт, монтаж ограждения - 889,3 (Московская СОШ-249,3, Чапаевская ООШ-110,3, Красноозерная ООШ-209,7, Чарковская СОШИ-70,0, Райковская СОШ-250,0);                                                                                                                                       ^Топографическая съемка - 20,0 (Весенненская СОШ-10,0, В-Биджинская СОШ-10,0);                                                    ^Обследование здания - 200,0 (Весенненская СОШ);                                                                                                                                  ^Установка противожарных дверей, люков - 433,0 (Чапаевская ООШ-43,0, Красноозерная ООШ-68,0, Доможаковская СОШ-25,0, Калининская СОШ-118,0, У-Абаканская СОШ-125,0, Расцветская СОШ-18,0, Опытненская СОШ-36,0);                                                                                                                                                            ^Огнезащитная обработка кровли - 172,4 (ОШИ-65,1, У-Абаканская СОШ-107,3);                                                                                            ^Приобретение мебели в столовую - 217,2 (Доможаковская СОШ);                                                                                                          ^Приобретение огнетушителей  и против. знаков - 18,0 (ОШИ-10,1, Красноозерная ООШ-7,9);                                               ^Приобретение спец.одежды - 18,0 (Сапоговская СОШ);                                                                                                                  ^Приобретение мебели в группу д/с - 330,5 (Доможаковская СОШ-106,4, Московская СОШ-142,0, У-Бюрская СОШ-82,1);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</si>
  <si>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^Монтаж игр.модулей на участок д/с - 16,0 (Чапаевская ООШ);                                                                                                                                                         ^Монтаж вентиляции - 157,1 (Доможаковская СОШ-94,8, У-Абаканская СОШ- 62,3);                                                                                                                                  ^Ремонт канализации - 122,0 (Сапоговская СОШ);                                                                                                                                                                                                                                                          ^Приобретение огнетушителей, против. знаков - 7,0 (Доможаковская СОШ-0,4, У-Абаканская СОШ-6,6);                                                                                                                                                                                                                                                                                      ^Проверка качества огнезащитной обработки дерев.конструкций - 118,5 (Росток-4,0, У-Абаканская СОШ-23,0, Райковская СОШ-10,0, Московская СОШ-7,0, Калининская СОШ-19,0, Доможаковская СОШ-9,0, Красноозерная ООШ-4,0, Опытненская СОШ-3,0, В-Биджинская СОШ-6,0, У-Бюрская СОШ-6,0, Солнечная СОШ-4,0, Весенненская СОШ-8,0, Расцветская СОШ-5,0, Чарковская СОШИ-10,5);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помещений - 134,4 (У-Абаканская СОШ);                                                                                                             ^Установка КТС - 14,0 (Опытненская СОШ);                                                                                                                                                    ^Ремонт, установка АУПС - 550,8 (Доможаковская СОШ-46,8, У-Абаканская СОШ-504,0)                                                                                                                                                                                                                     ^Приобретение металлоискателей - 82,6 (У-Абаканская СОШ-13,77, Доможаковская СОШ-4,59, Московская СОШ-4,59, Солнечная СОШ-4,59, У-Бюрская СОШ-4,59, В-Биджинская СОШ-4,59, Чарковская СОШИ-4,59, Весенненская СОШ-4,59, Калининская СОШ-4,59, Райковская СОШ-4,59, Красноозерная ООШ-4,59, Расцветская СОШ-4,59, Опытненская СОШ-4,59, Сапоговская СОШ-4,59, Росток-4,59, Чапаевская ООШ-4,59);                                                                                                                                                       ^Антитеррористическая безопасность: установка, дооборудование систем видеонаблюдения - 40,0 (У-Абаканская СОШ);                                                                                                                                                                              ^Определение кат. помещения по взрыво-пожарн. - 12,0 (Доможаковская СОШ-6,0, Росток-6,0);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</si>
  <si>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^Испытание пожарных кранов и лестниц,огражд.кровли - 65,0 (Доможаковская СОШ-19,8, Росток- 3,2, У-Абаканская СОШ- 29,8, В-Биджинская СОШ-1,2, Весенненская СОШ-1,5, Чарковская СОШИ-1,5, Райковская СОШ-8,0);                                                                                                                                                                      ^Проведение кункурса "Учитель года" - 36,0;                                                                                                                                                   ^Проведение конкурса "Педагог-дошкольник" - 30,0;                                                                                                                      ^Проведение "День учителя" - 40,0;                                                                                                                                                                       ^Проведение "День дошкольного работника" - 15,0;                                                                                                                                  ^"Августовская конференция" - 4,2;                                                                                                                                                ^Фестиваль к 75-летию Победы - 5,0.                                                                                                     </t>
  </si>
  <si>
    <r>
      <rPr>
        <b/>
        <sz val="14"/>
        <color theme="1"/>
        <rFont val="Times New Roman"/>
        <family val="1"/>
        <charset val="204"/>
      </rPr>
      <t>5.Ежемесячное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- 2863,7 (ФБ) ^</t>
    </r>
    <r>
      <rPr>
        <sz val="14"/>
        <color theme="1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6.Обеспечение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- 303154,0 (РХ)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труда-298863,0, услуги связи-229,1, прочие услуги-881,2, приобретение основных средств-775,2, приобретение мат.запасов -2405,5.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7.Реализация мероприятий по развитию общеобразовательных организаций</t>
    </r>
    <r>
      <rPr>
        <sz val="14"/>
        <color theme="1"/>
        <rFont val="Times New Roman"/>
        <family val="1"/>
        <charset val="204"/>
      </rPr>
      <t xml:space="preserve"> - 1142,5, из них: </t>
    </r>
    <r>
      <rPr>
        <b/>
        <sz val="14"/>
        <color theme="1"/>
        <rFont val="Times New Roman"/>
        <family val="1"/>
        <charset val="204"/>
      </rPr>
      <t>1131,1 (РХ), 11,4(МБ)                                                                                                                                                                    ^</t>
    </r>
    <r>
      <rPr>
        <sz val="14"/>
        <color theme="1"/>
        <rFont val="Times New Roman"/>
        <family val="1"/>
        <charset val="204"/>
      </rPr>
      <t xml:space="preserve">Приобретение учебной мебели - 1142,5 (Расцветская СОШ-142,8, Московская СОШ-142,8, Доможаковская СОШ-142,8, Чарковская СОШИ-142,8, У-Бюрская СОШ-142,8, Опытненская СОШ-142,8, Сапоговская СОШ-142,8, У-Абаканская СОШ-142,9);     </t>
    </r>
    <r>
      <rPr>
        <b/>
        <sz val="14"/>
        <color theme="1"/>
        <rFont val="Times New Roman"/>
        <family val="1"/>
        <charset val="204"/>
      </rPr>
      <t xml:space="preserve">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rgb="FFFF0000"/>
        <rFont val="Times New Roman"/>
        <family val="1"/>
        <charset val="204"/>
      </rPr>
      <t xml:space="preserve">   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</si>
  <si>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>8.Мероприятия по предоставлению школьного питания и организация школьного питания</t>
    </r>
    <r>
      <rPr>
        <sz val="14"/>
        <color theme="1"/>
        <rFont val="Times New Roman"/>
        <family val="1"/>
        <charset val="204"/>
      </rPr>
      <t xml:space="preserve"> - 2344,3, из них: 2589чел.- </t>
    </r>
    <r>
      <rPr>
        <b/>
        <sz val="14"/>
        <color theme="1"/>
        <rFont val="Times New Roman"/>
        <family val="1"/>
        <charset val="204"/>
      </rPr>
      <t>1381,6 (РХ)</t>
    </r>
    <r>
      <rPr>
        <sz val="14"/>
        <color theme="1"/>
        <rFont val="Times New Roman"/>
        <family val="1"/>
        <charset val="204"/>
      </rPr>
      <t xml:space="preserve">, 2589 чел.- </t>
    </r>
    <r>
      <rPr>
        <b/>
        <sz val="14"/>
        <color theme="1"/>
        <rFont val="Times New Roman"/>
        <family val="1"/>
        <charset val="204"/>
      </rPr>
      <t>962,7 (МБ).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9.Частичное погашение кредиторской задолженности</t>
    </r>
    <r>
      <rPr>
        <sz val="14"/>
        <color theme="1"/>
        <rFont val="Times New Roman"/>
        <family val="1"/>
        <charset val="204"/>
      </rPr>
      <t xml:space="preserve"> - 40,6, из них: </t>
    </r>
    <r>
      <rPr>
        <b/>
        <sz val="14"/>
        <color theme="1"/>
        <rFont val="Times New Roman"/>
        <family val="1"/>
        <charset val="204"/>
      </rPr>
      <t>38,2 (РХ), 0,9 (МБ)</t>
    </r>
    <r>
      <rPr>
        <sz val="14"/>
        <color theme="1"/>
        <rFont val="Times New Roman"/>
        <family val="1"/>
        <charset val="204"/>
      </rPr>
      <t xml:space="preserve"> Прочие расходы (пени, штрафы).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10.Организация бесплатного горячего питания обучающихся, получающих начальное общее образование в  муниципальных образовательных организациях - </t>
    </r>
    <r>
      <rPr>
        <sz val="14"/>
        <color theme="1"/>
        <rFont val="Times New Roman"/>
        <family val="1"/>
        <charset val="204"/>
      </rPr>
      <t xml:space="preserve">3136,1, из них: </t>
    </r>
    <r>
      <rPr>
        <b/>
        <sz val="14"/>
        <color theme="1"/>
        <rFont val="Times New Roman"/>
        <family val="1"/>
        <charset val="204"/>
      </rPr>
      <t>31,4(МБ), 279,4(РХ), 2825,3(ФБ).</t>
    </r>
  </si>
  <si>
    <r>
      <rPr>
        <b/>
        <sz val="14"/>
        <color theme="1"/>
        <rFont val="Times New Roman"/>
        <family val="1"/>
        <charset val="204"/>
      </rPr>
      <t>Обеспечение условий развития сферы образования: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1.Органы местного самоуправления - 5059,5</t>
    </r>
    <r>
      <rPr>
        <sz val="14"/>
        <color theme="1"/>
        <rFont val="Times New Roman"/>
        <family val="1"/>
        <charset val="204"/>
      </rPr>
      <t xml:space="preserve">, из них: оплата труда-4788,1, услуги связи-42,2, услуги по сод.имущества-11,8, прочие услуги-73,3, приобретение основных средств-115,0, приобретение мат.запасов-29,1.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- 15080,2,</t>
    </r>
    <r>
      <rPr>
        <sz val="14"/>
        <color theme="1"/>
        <rFont val="Times New Roman"/>
        <family val="1"/>
        <charset val="204"/>
      </rPr>
      <t xml:space="preserve"> из них: оплата труда-13224,11, услуги связи-73,14, коммунальные услуги-407,47, услуги по сод.имущества- 132,46, прочие услуги-738,89, прочие расходы-57,24, приобретение основных средств-147,04, приобретение мат.запасов-299,83.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</si>
  <si>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Развитие системы дополнительного образования детей: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- 15232,0,</t>
    </r>
    <r>
      <rPr>
        <sz val="14"/>
        <rFont val="Times New Roman"/>
        <family val="1"/>
        <charset val="204"/>
      </rPr>
      <t xml:space="preserve"> из них: оплата труда-14490,3, услуги связи-19,2, коммунальные услуги -234,0, услуги по сод.имущества - 115,0, прочие услуги-133,8, прочие расходы-110,2, приобретение основных средств-22,0, приобретение мат.запасов-107,5.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(Усть-Абаканская ДШИ) - 9920,7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труда-9315,9, услуги связи-14,6, коммунальные услуги-361,4, услуи по содержанию имущества-52,1, прочие услуги-52,4, прочие расходы-10,1, увеличение стоимости основных средств-77,5, увеличение стоимости материальных запасов-36,7.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3.Обеспечение деятельности подведомственных учреждений (Усть-Абаканская СШ) - 16545,4,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труда-15080,24, услуги связи-21,1, коммунальные услуги-543,5, услуи по содержанию имущества-220,8, прочие услуги-176,5, прочие расходы-215,9, увеличение стоимости основных средств-57,22, увеличение стоимости материальных запасов-230,14.                      </t>
    </r>
  </si>
  <si>
    <r>
      <rPr>
        <b/>
        <sz val="14"/>
        <rFont val="Times New Roman"/>
        <family val="1"/>
        <charset val="204"/>
      </rPr>
      <t xml:space="preserve">4.Капитальный ремонт в муниципальных учреждениях, в том числе проектно-сметная документация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 xml:space="preserve">95,3 </t>
    </r>
    <r>
      <rPr>
        <sz val="14"/>
        <rFont val="Times New Roman"/>
        <family val="1"/>
        <charset val="204"/>
      </rPr>
      <t>Капитальный ремонт системы водоснабжения (ДШИ)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5.Создание условия для обеспечения современного качества образования - 826,2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^Освещение по периметру здания ЦДО - 99,1;                                                                                                                                          ^Ремонт освещения в акт.зале ЦДО - 28,8;                                                                                                                                                                  ^Установка противопожар.дверей ЦДО - 50,0;                                                                                                                                    ^Определение категории помещений по взр-пож. ЦДО - 12,0;                                                                                                                             ^Приобретение облучателей ЦДО - 42,0;                                                                                                                                ^Проверка кач-ва огн.обр.кровли ЦДО - 3,0;                                                                                                                                  ^Ограждение ДШИ - 591,3.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</t>
    </r>
  </si>
  <si>
    <r>
      <rPr>
        <b/>
        <sz val="14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4"/>
        <rFont val="Times New Roman"/>
        <family val="1"/>
        <charset val="204"/>
      </rPr>
      <t xml:space="preserve">                                                                             </t>
    </r>
    <r>
      <rPr>
        <b/>
        <sz val="14"/>
        <rFont val="Times New Roman"/>
        <family val="1"/>
        <charset val="204"/>
      </rPr>
      <t>1.Создание условия для обеспечения современного качества образования - 118,2</t>
    </r>
    <r>
      <rPr>
        <sz val="14"/>
        <rFont val="Times New Roman"/>
        <family val="1"/>
        <charset val="204"/>
      </rPr>
      <t xml:space="preserve"> Участие обучающихся (команд школьников) и их сопровождающих (руководителей) в республиканских, межрегиональных, всероссийских учебно-тренировочных сборах, спортивных соревнованиях, школах для одаренных детей и других международных и всероссийских мероприятиях, в том числе:                                                                                                                                                                                                                     ^Поездка в г. Новосибирск спортсменов МБОУ "Сапоговская СОШ" - 15,3;                                                                                                                                                                                                                           ^ГСМ на соревнования в г. Абакан МБОУ "В-Биджинская СОШ" - 3,8;                                                                                                                                     ^Транспортные расходы на соревнования по мини футболу Доможаковская СОШ - 14,0;                                                                                                    ^Районные олимпиады и конкурсы, праздники для школьников и дошкольников - 14,1;                             ^Поощрительные выплаты выпускникам-медалистам - 52,0;                                                                                                    ^Награждение выпускников - 19,0.                                                                                                                              </t>
    </r>
  </si>
  <si>
    <t>Кредиторская задолж. МБ-4199,3т.руб. Ремонт отопления ЦДО-876,9т.руб запланирован на 4кв.</t>
  </si>
  <si>
    <t>Из-за короновируса мероприятия были отменены</t>
  </si>
  <si>
    <t>Получен 1 сертификат, площадь приобретенного жилья 72,5кв.м в сумме 1 310 069,10 рублей.Обустройство спортивной площадки в аал Доможаков.</t>
  </si>
  <si>
    <r>
      <rPr>
        <b/>
        <sz val="14"/>
        <rFont val="Times New Roman"/>
        <family val="1"/>
        <charset val="204"/>
      </rPr>
      <t xml:space="preserve">1.Создание общих условий функционирования сельского хозяйства - 30,0:                                                                             </t>
    </r>
    <r>
      <rPr>
        <sz val="14"/>
        <rFont val="Times New Roman"/>
        <family val="1"/>
        <charset val="204"/>
      </rPr>
      <t xml:space="preserve">^Формирование призового фонда республиканских конно-спортивных соревнований в г.Абакан "Земля Хакасии".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2.Обеспечение деятельности органов местного самоуправления - 5705,9</t>
    </r>
    <r>
      <rPr>
        <sz val="14"/>
        <rFont val="Times New Roman"/>
        <family val="1"/>
        <charset val="204"/>
      </rPr>
      <t xml:space="preserve"> из них: заработная плата - 3470,4; начисления на выплаты по оплате труда - 1039,7; услуги связи - 63,1; коммунальные услуги - 412,0; работы, услуги по содержанию имущества - 90,1; прочие работы, услуги - 352,1;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страховка - 2,0; увеличение стоимости материальных запасов - 249,7; имущественный и транспортный налог - 26,6; штраф, пени - 0,2.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3.Содержание объекта по утилизации - </t>
    </r>
    <r>
      <rPr>
        <sz val="14"/>
        <rFont val="Times New Roman"/>
        <family val="1"/>
        <charset val="204"/>
      </rPr>
      <t xml:space="preserve">716,4, в том числе: </t>
    </r>
    <r>
      <rPr>
        <b/>
        <sz val="14"/>
        <rFont val="Times New Roman"/>
        <family val="1"/>
        <charset val="204"/>
      </rPr>
      <t>146,2(МБ), 570,1(РХ),</t>
    </r>
    <r>
      <rPr>
        <sz val="14"/>
        <rFont val="Times New Roman"/>
        <family val="1"/>
        <charset val="204"/>
      </rPr>
      <t xml:space="preserve"> из них: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Охрана биотермической ямы </t>
    </r>
    <r>
      <rPr>
        <b/>
        <sz val="14"/>
        <rFont val="Times New Roman"/>
        <family val="1"/>
        <charset val="204"/>
      </rPr>
      <t xml:space="preserve">- </t>
    </r>
    <r>
      <rPr>
        <sz val="14"/>
        <rFont val="Times New Roman"/>
        <family val="1"/>
        <charset val="204"/>
      </rPr>
      <t xml:space="preserve">146,2 (оплата за охрану объекта по договору);                                                                                 ^Осуществление отдельных государственных полномочий по предупреждению и ликвидации болезней животных - 570,1 (РХ): заработная плата - 370,9; страховые взносы - 121,9; увеличение стоимости материальных запасов - 77,3.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</si>
  <si>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1.Обеспечение благоустроенным жильем молодых семей и молодых специалистов, проживающих в сельской местности</t>
    </r>
    <r>
      <rPr>
        <sz val="14"/>
        <rFont val="Times New Roman"/>
        <family val="1"/>
        <charset val="204"/>
      </rPr>
      <t xml:space="preserve">: - 1310,1, из них: </t>
    </r>
    <r>
      <rPr>
        <b/>
        <sz val="14"/>
        <rFont val="Times New Roman"/>
        <family val="1"/>
        <charset val="204"/>
      </rPr>
      <t xml:space="preserve">586,8 (МБ), 65,2 (РХ), 658,1 (РФ) </t>
    </r>
    <r>
      <rPr>
        <sz val="14"/>
        <rFont val="Times New Roman"/>
        <family val="1"/>
        <charset val="204"/>
      </rPr>
      <t xml:space="preserve">Получен 1 сертификат, общая площадь приобретенного жилья составила - 72,5 кв.м.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2.Реализация проектов комплексного развития сельских территорий - 600,0</t>
    </r>
    <r>
      <rPr>
        <sz val="14"/>
        <rFont val="Times New Roman"/>
        <family val="1"/>
        <charset val="204"/>
      </rPr>
      <t xml:space="preserve"> Обустройство спортивной площадки в аал Доможаков</t>
    </r>
  </si>
  <si>
    <t>Финансирование по фактическим расхо-дам, кредиторская задолженность (з/плата – 83,7 тыс. рублей, начисления по оплате труда – 44,8 тыс. руб.), подготовка документов для проведения аукциона по закупке системы видеонаблюдения в здании администрации района, подготовка поселениями заявок на получение трансферта на мероприятия по защите населения от чрезвычайных ситуаций, пожарной безопасности, 
согласование в Минстрое РХ договора о предоставлении субсидии на мероприятия по предотвращению возможного распространения новой короновирусной инфекции (COVID-19) путем санитарной обработки помещений многоквартирных домов.</t>
  </si>
  <si>
    <t xml:space="preserve">1.Обеспечение деятельности подведомственных учреждений («Единая дежурная диспетчерская служба»), приобретение за счет субсидии из республиканского бюджета и софинансирования из районного бюджета 4 комплектов систем оповещения населения, направление в 6 поселений межбюджетных трансфертов на мероприятия по защите населения от чрезвычайных ситуаций, пожарной безопасности                                                                                                                                                                                                   
</t>
  </si>
  <si>
    <t>Приобретение за счет субсидии из республиканского бюджета и софинансирования из районного бюджета 4 комплектов систем оповещения населения (136,6 тыс. руб.), направление в 6 поселений межбюджетных трансфертов на мероприятия по защите населения от чрезвычайных ситуаций, пожарной безопасности (150,7 тыс. руб.).</t>
  </si>
  <si>
    <t>Подготовка документов для проведения аукциона по приобретению системы видеонаблюдения в здании администрации района, подготовка поселениями заявок на получение трансферта на мероприятия по защите населения от чрезвычайных ситуаций, пожарной безопасности.</t>
  </si>
  <si>
    <t>1.Мероприятия по обеспечению сохранности существующей сети автомобильных дорог общего пользования местного значения</t>
  </si>
  <si>
    <t>Фактически выполнены работы на общую сумму 11088,43485 руб. Работы по ремонту тротуара по ул. Ленина в с. Усть-Бюр(1429954,80 руб.) и работы по установке дорожных знаков (272187,00 руб.) на общую сумму 1702141,8 руб. выполнены и приняты 30.09.2020г..Выполнены, но еще не приняты работы в Усть-Абаканском поссовете, Калининском сельсовете на общую сумму 1300000,00 руб.</t>
  </si>
  <si>
    <t>Межбюджетные трансферты выделены в июне (Постановление от 26.06.2020 №374-п), сентябре (Постановление от 30.09.2020№642-п). Выполнены, но еще не приняты работы в Усть-Абаканском поссовете, Калининском сельсовете на общую сумму 1300000,00 руб.</t>
  </si>
  <si>
    <t>Иные межбюджетные трансферты на содержание, капитальный ремонт и строительство дорог общего пользования, в том числе разработка проектно-сметной документации</t>
  </si>
  <si>
    <t>Субсидия на мероприятия подпрограммы "Чистая вода" ГП РХ "Развитие коммунальной инфраструктуры Республики Хакасия и обеспечение качественных жилищно-коммунальных услуг" направленных на улучшение качества питьевой воды и очистки сточных вод в 2020 году не выделялась</t>
  </si>
  <si>
    <t>Выполнение мероприятий запланировано на 4 квартал 2020 г.</t>
  </si>
  <si>
    <r>
      <rPr>
        <b/>
        <sz val="14"/>
        <color theme="1"/>
        <rFont val="Times New Roman"/>
        <family val="1"/>
        <charset val="204"/>
      </rPr>
      <t>Обеспечение деятельности органов местного самоуправления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- 6318,9,</t>
    </r>
    <r>
      <rPr>
        <sz val="14"/>
        <color theme="1"/>
        <rFont val="Times New Roman"/>
        <family val="1"/>
        <charset val="204"/>
      </rPr>
      <t xml:space="preserve"> в том числе: заработная плата - 4140,0; страховые взносы - 1240,0; услуги связи - 66,4; коммунальные услуги - 46,9; работы, услуги по содержанию имущества - 30,1; прочие работы, услуги - 561,7; страхование - 3,8; увеличение основных средств - 1,5; увеличение стоимости мат.запасов - 227,0; уплата прочих налогов, сборов и иных платежей - 1,5.</t>
    </r>
  </si>
  <si>
    <t>1.Мероприятия, направленные на стимулирование деловой активности хозяйствующих субъектов, осуществляющих торговую деятельность не проводились. Проведение районного конкурса "Лучшее предприятие торговли" запланировано на 4 кв. 2020г.                                                                                                                                                                                2.Возмещение части затрат хозяйствующим субъектам, осуществляющим торговую деятельность не производилось. Документы на компенсацию затрат от Московского потребительского общества, осуществляющего доставку в 2019 г. продуктовых и непродуктовых товаров жителям иных населенных пунктов, не имеющих стационарных точек торговли, по состоянию на 30.09.2020г. находятся на стадии проверки.</t>
  </si>
  <si>
    <t>Документы на компенсацию затрат от Московского потребительского общества, осуществляющего доставку в 2019 г. продуктовых и непродуктовых товаров жителям иных населенных пунктов, не имеющих стационарных точек торговли, по состоянию на 30.09.2020г. находятся на стадии проверки.</t>
  </si>
  <si>
    <t>Трудоустройство в летний период несовершеннолетних, состоящих на профилактическом учете в КДН и ЗП отменены в связи с короновирусной инфекцией.</t>
  </si>
  <si>
    <r>
      <t>Мероприятия по профилактике безнадзорности и правонарушений несовершеннолетних - 32,0</t>
    </r>
    <r>
      <rPr>
        <sz val="14"/>
        <rFont val="Times New Roman"/>
        <family val="1"/>
        <charset val="204"/>
      </rPr>
      <t>, из них:                                                                                                                                                                                                     ^Работа комиссии по делам несовершеннолетних и защите их прав - 32,0.</t>
    </r>
  </si>
  <si>
    <t xml:space="preserve">В отчетном периоде проведены мероприятия по повышению безопасности дорожного движения, не требующие финансирования.          </t>
  </si>
  <si>
    <t xml:space="preserve"> Выполнение мероприятий по профилактике злоупотребления наркотиками и их незаконного оборота перенесено на 4 квартал 2020 года,в связи с действующими ограничениями на проведение массовых мероприятий
</t>
  </si>
  <si>
    <t>Решением Совета депутатов № 29 от 22.09.2020  бюджетные ассигнования по подпрограмме на 2020 год сняты.</t>
  </si>
  <si>
    <r>
      <rPr>
        <b/>
        <sz val="14"/>
        <rFont val="Times New Roman"/>
        <family val="1"/>
        <charset val="204"/>
      </rPr>
      <t>1.Осуществление муниципальных функций в финансовой сфере - 8165,2: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Обеспечение деятельности УФиЭ, в том числе: заработная плата – 5758,4; начисления на выплаты по оплате труда – 1715,0; услуги связи – 94,4; работы, услуги по содержанию имущества – 32,7; прочие работы, услуги – 473,1; страхование - 2,7; прочие расходы – 0,4; увеличение стоимости основных средств – 23,2; увеличение стоимости материальных запасов – 65,3.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2.Выравнивание бюджетной обеспеченности и обеспечение сбалансированности бюджетов муниципальных образований Усть-Абаканского района - 70283,2: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^Дотации на выравнивание бюджетной обеспеченности поселений - 69677,8;                                                                   ^Иные межбюджетные трансферты на поддержку мер по обеспечению сбалансированности бюджетов поселений - 605,4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</si>
  <si>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 xml:space="preserve">3.Обеспечение деятельности подведомственных учреждений (обеспечение деятельности МКУ "Усть-Абаканская районная правовая служба" - 5513,3, </t>
    </r>
    <r>
      <rPr>
        <sz val="14"/>
        <rFont val="Times New Roman"/>
        <family val="1"/>
        <charset val="204"/>
      </rPr>
      <t>из них: Обеспечение деятельности МКУ "Усть-Абаканская районная правовая служба", в том числе: заработная плата - 4024,6; начисления на выплаты по оплате труда – 1183,0; командировочные расходы - 12,4; услуги связи – 70,2; работы, услуги по содержанию имущества – 3,7; прочие работы, услуги – 123,4; страхование - 1,8; увеличение стоимости материальных запасов – 93,8; транспортный налог – 0,4.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4.Осуществление государственных полномочий по образованию и обеспечению деятельности комиссий по делам несовершеннолетних и защите их прав - 353,7 (РХ)                                                                                                                                                                         5.Осуществление органами местного самоуправления государственных полномочий в области охраны труда - 336,3 (РХ)                                                                                                                                                                                                                                                                              6.Осуществление государственных полномочий по созданию, организации и обеспечению деятельности административных комиссий муниципальных образований - 409,7 (РХ)                                              7.Осуществление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 - 15,0 (РХ)                                              </t>
    </r>
  </si>
  <si>
    <r>
      <rPr>
        <b/>
        <sz val="14"/>
        <rFont val="Times New Roman"/>
        <family val="1"/>
        <charset val="204"/>
      </rPr>
      <t>1.Органы местного самоуправления - 2807,8</t>
    </r>
    <r>
      <rPr>
        <sz val="14"/>
        <rFont val="Times New Roman"/>
        <family val="1"/>
        <charset val="204"/>
      </rPr>
      <t xml:space="preserve">, в том числе: Заработная плата - 2071,4; Начисления на выплаты по оплате труда - 576,8; Услуги связи - 15,4; Услуги по содержанию имущества - 23,5; Прочие работы и услуги - 65,8; Прочие расходы - 7,3; Увеличение стоимости прочих оборотных запасов (материалов) - 2,0; Увеличение стоимости основных средств-45,6.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- 11347,3</t>
    </r>
    <r>
      <rPr>
        <sz val="14"/>
        <rFont val="Times New Roman"/>
        <family val="1"/>
        <charset val="204"/>
      </rPr>
      <t xml:space="preserve">, в том числе: Заработная плата - 8283,9; Начисления на выплаты по оплате труда -2491,7; Услуги связи - 37,8; Услуги по содержанию имущества - 32,4; Прочие работы, услуги - 183,4; Страхование автомобиля - 3,5; Прочие расходы - 0,03; Прочие расходы - 13,02; Увеличение стоимости ГСМ - 145,85; Увеличение стоимости прочих оборотных запасов (материалов) - 139,2; Увеличение стоимости основных средств - 16,5.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</si>
  <si>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(МБУ культуры МРЦ) - 908,4</t>
    </r>
    <r>
      <rPr>
        <sz val="14"/>
        <rFont val="Times New Roman"/>
        <family val="1"/>
        <charset val="204"/>
      </rPr>
      <t xml:space="preserve">, в том числе: Заработная плата - 656,5; Начисления на выплаты по оплате труда - 211,1; Услуги связи - 16,0; Увеличение стоимости прочих оборотных запасов - 20,0; Прочие расходы - 0,5 (пени); Прочие работы и услуги - 4,4.        </t>
    </r>
  </si>
  <si>
    <r>
      <rPr>
        <b/>
        <sz val="14"/>
        <rFont val="Times New Roman"/>
        <family val="1"/>
        <charset val="204"/>
      </rPr>
      <t>2. Мероприятия в области молодежной политики - 143,5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^Проведение районного патриотического слета молодежи «Встеча трех поколений» - 12,1;                                                               ^Всероссийская акция «Георгиевская лента» - 4,6;                                                                                                                                 ^Районная акция «Стена памяти» - 11,3.                                                                                                                                                     ^Район.акция «Безымянных могил не бывает» - 59,2;                                                                                                       ^Районный конкурс «Лента памяти» - 1,0;                                                                                                                                                ^Грант Главы Усть-Абаканского района - 30,0;                                                                                                                           ^Районный конкурс информационных баннеров «Здоровое поколение» - 13,3;                                                                                            ^Районный творческий конкурс «Мастер - золотые руки» - 8,0;                                                                                                    ^Проведение конкурса «День Джокера» - 4,0. </t>
    </r>
  </si>
  <si>
    <r>
      <t>Гармонизация отношений в Усть-Абаканском районе Республики Хакасия и их этнокультурное развитие</t>
    </r>
    <r>
      <rPr>
        <sz val="14"/>
        <rFont val="Times New Roman"/>
        <family val="1"/>
        <charset val="204"/>
      </rPr>
      <t>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1.Мероприятия в сфере развития и гармонизации межнациональных отношений</t>
    </r>
    <r>
      <rPr>
        <sz val="14"/>
        <rFont val="Times New Roman"/>
        <family val="1"/>
        <charset val="204"/>
      </rPr>
      <t xml:space="preserve"> -</t>
    </r>
    <r>
      <rPr>
        <b/>
        <sz val="14"/>
        <rFont val="Times New Roman"/>
        <family val="1"/>
        <charset val="204"/>
      </rPr>
      <t xml:space="preserve"> 25,0:</t>
    </r>
    <r>
      <rPr>
        <sz val="14"/>
        <rFont val="Times New Roman"/>
        <family val="1"/>
        <charset val="204"/>
      </rPr>
      <t xml:space="preserve">                                                                                ^Семейный фестиваль «Родной язык - душа народа» - 4,5;                                                                                                                      ^Районный этно-фестиваль «Мы вместе» - 0,5;                                                                                                                 ^Литература о народах России - 20,0.</t>
    </r>
  </si>
  <si>
    <r>
      <rPr>
        <b/>
        <sz val="14"/>
        <rFont val="Times New Roman"/>
        <family val="1"/>
        <charset val="204"/>
      </rPr>
      <t>Поддержка одаренных детей и молодежи:                                                                                                                                                     1.Мероприятия по поддержке и развитию культуры, искусства и архивного дела - 364,0</t>
    </r>
    <r>
      <rPr>
        <sz val="14"/>
        <rFont val="Times New Roman"/>
        <family val="1"/>
        <charset val="204"/>
      </rPr>
      <t xml:space="preserve">                                                                              ^Приобретение пианино для ДШИ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1.Мероприятия по поддержке и развитию культуры, искусства и архивного дела - 172,4: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^Выставка мастерская декоративно-прикладного  творчества «Чудеса из газет» - 2,5;                                                                        ^Районный конкурс чтецов и авторов любителей «И слово ковало Победу» - 10,0;                                                                                              ^Интерактивное совещание по проведению торжественных мероприятий, посвященных 75-летию Победы в ВОВ - 20,1;                                                                                                                                                                                                     ^Мероприятие, посвященное Году Хакасского языка в республике Хакасия - 8,5;                                                                                                                                                                                                                                                                                                                            ^Мероприятия, посвященные «Дню Победы» - 73,2;                                                                                                                                      ^Автопробег, посвященный «Дню Победы в ВОВ» - 10,0;                                                                                                                             ^Республиканская презентация рода, посвященная Дню Тюрской письменности и культуры РХ - 11,4;                                                                    ^Конкурс «Батюшка Енисей» - 5,5;                                                                                                                                                        ^День семьи, любви и верности - 16,4;                                                                                                                                                ^День отца «Радость отцовства - 5,5;                                                                                                                                            ^Мастерская природы - 9,3.</t>
    </r>
  </si>
  <si>
    <r>
      <t xml:space="preserve">Совершенствование библиотечной деятельности - </t>
    </r>
    <r>
      <rPr>
        <sz val="14"/>
        <rFont val="Times New Roman"/>
        <family val="1"/>
        <charset val="204"/>
      </rPr>
      <t>19031,4, из них: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1.Обеспечение деятельности подведомственных учреждений</t>
    </r>
    <r>
      <rPr>
        <sz val="14"/>
        <rFont val="Times New Roman"/>
        <family val="1"/>
        <charset val="204"/>
      </rPr>
      <t xml:space="preserve"> (МБУК «Усть-Абаканская ЦБС») - </t>
    </r>
    <r>
      <rPr>
        <b/>
        <sz val="14"/>
        <rFont val="Times New Roman"/>
        <family val="1"/>
        <charset val="204"/>
      </rPr>
      <t xml:space="preserve">18260,8, </t>
    </r>
    <r>
      <rPr>
        <sz val="14"/>
        <rFont val="Times New Roman"/>
        <family val="1"/>
        <charset val="204"/>
      </rPr>
      <t xml:space="preserve">в том числе: Заработная плата - 12386,9; Начисления на выплаты по оплате труда - 3974,6; Услуги связи - 234,1; Коммунальные услуги - 605,4; Услуги по содержанию имущества - 239,2; Прочие работы, услуги - 262,6; Прочие расходы - 66,7; Увеличение стоимости прочих оборотных запасов (материалов) - 117,8; Увеличение стоимости основных средств - 257,6; Увеличение стоимости строй.материалов - 42,7; Транспортные расходы - 4,7; Увеличение стоимости ГСМ - 68,5.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2.Мероприятия по поддержке и развитию культуры, искусства и архивного дела - 620,6,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^Комплектование книжных фондов библиотек Усть-Абаканской ЦБС - 112,9;                                                                                                                      ^Приобретение библиотечной техники (формуляры, вкладыши, каталожные карточки, листки возврата, дневники) - 44,4;                                                                                                                                                                                                     ^Создание условий для открытия модельной библиотеки (разработка дизайн-проекта) - 225,0;                                                                                                                                      ^Общероссийский день библиотек (укрепление МТБ Расцветовской и Тепличной библиотек, приобретение ноутбуков, мышей, резаков) - 50,0;                                                                                                                                                                                   ^Летняя программа «Чтение» - 28,9;                                                                                                                               ^Создание условий для открытия модельной библиотеки - 49,5;                                                                                                                    ^Популяризация чтения (8 библитек юбиляров - Торжеств.мероприяие, подарки) - 71,3 ;                                                                           ^Республиканский Библиофестиваль - 26,3;                                                                                                                                     ^Летняя программа «Чтение» - 12,3.  </t>
    </r>
  </si>
  <si>
    <r>
      <t xml:space="preserve">Сохранение культурных ценностей - </t>
    </r>
    <r>
      <rPr>
        <sz val="14"/>
        <rFont val="Times New Roman"/>
        <family val="1"/>
        <charset val="204"/>
      </rPr>
      <t>2524,3</t>
    </r>
    <r>
      <rPr>
        <b/>
        <sz val="14"/>
        <rFont val="Times New Roman"/>
        <family val="1"/>
        <charset val="204"/>
      </rPr>
      <t>: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 xml:space="preserve">1.Обеспечение деятельности подведомственных учреждений </t>
    </r>
    <r>
      <rPr>
        <sz val="14"/>
        <rFont val="Times New Roman"/>
        <family val="1"/>
        <charset val="204"/>
      </rPr>
      <t xml:space="preserve">МБУК «Усть-Абаканский районный историко-краеведческий музей» - </t>
    </r>
    <r>
      <rPr>
        <b/>
        <sz val="14"/>
        <rFont val="Times New Roman"/>
        <family val="1"/>
        <charset val="204"/>
      </rPr>
      <t xml:space="preserve">1666,2, </t>
    </r>
    <r>
      <rPr>
        <sz val="14"/>
        <rFont val="Times New Roman"/>
        <family val="1"/>
        <charset val="204"/>
      </rPr>
      <t xml:space="preserve">в том числе: Заработная плата - 683,43; Начисления на выплаты по оплате труда - 207,5; Услуги связи - 9,66; Коммунальные услуги - 99,99; Услуги по содержанию имущества  - 89,4; Прочие работы, услуги - 73,2; Прочие расходы - 155,0; Страхование - 12,7; Увеличение стоимости ГСМ - 43,02; Увеличение стоимости прочих оборотных запасов (материалов) - 62,8; Увеличение стоимости строй.материалов - 205,0; Увеличение стоимости основных средств - 24,5.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</t>
    </r>
  </si>
  <si>
    <r>
      <t>2.Обеспечение безопасности музейного фонда и развитие музеев - 257,9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>Акарицидная обработка территории музея «Древние Курганы Салбыкской степи»-34,4;                                                                                ^Установка видеонаблюдения - 188,3;                                                                                                                                          ^Мероприятие «Ожившая долина царей» - 20,2;                                                                                                                                         ^Приобретение спец.одежды - 15,0.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3.Мероприятия по поддержке и развитию культуры, искусства и архивного дела - 490,9: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районной Выставки-конкурса рисунка для детей дошкольного возраста «Праздничный букет», посвященный 8 марта - 5,0;                                                                                                                                                                                  ^Мероприятие, посвященное 76 годовщине полного освобождения Ленинграда от фашистской блокады - 6,0;                                                                                                                                                                                                                ^Конкурс рисунков, посвященный Дню памяти о россиянах, исполнявших служебный долг за пределами Отечества - 3,0;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^</t>
    </r>
    <r>
      <rPr>
        <sz val="14"/>
        <rFont val="Times New Roman"/>
        <family val="1"/>
        <charset val="204"/>
      </rPr>
      <t>Автопробег, посвященный победе в ВОВ - 30,0;                                                                                                                                   ^Проведение мероприятий, посвященных победе в ВОВ - 100,00;                                                                                                             ^Оснащение МБУК «Усть-Абаканский музей» - 16,0;                                                                                                                                               ^Поздравление труженников тыла с в честь юбилея 75-летия победы в ВОВ - 5,0;                                                                                            ^Оформление фасада здания музея (каркасный баннер) - 40,0;                                                                                                                                                                      ^Торжественное открытие музея - 285,9.</t>
    </r>
  </si>
  <si>
    <r>
      <rPr>
        <b/>
        <sz val="14"/>
        <rFont val="Times New Roman"/>
        <family val="1"/>
        <charset val="204"/>
      </rPr>
      <t xml:space="preserve">Обеспечение развития отрасли культуры - </t>
    </r>
    <r>
      <rPr>
        <sz val="14"/>
        <rFont val="Times New Roman"/>
        <family val="1"/>
        <charset val="204"/>
      </rPr>
      <t>15136,2</t>
    </r>
    <r>
      <rPr>
        <b/>
        <sz val="14"/>
        <rFont val="Times New Roman"/>
        <family val="1"/>
        <charset val="204"/>
      </rPr>
      <t xml:space="preserve">: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 Обеспечение деятельности подведомственных учреждений (РДК Дружба, ДК им.Гагарина)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>9051,4</t>
    </r>
    <r>
      <rPr>
        <sz val="14"/>
        <rFont val="Times New Roman"/>
        <family val="1"/>
        <charset val="204"/>
      </rPr>
      <t xml:space="preserve"> в том числе: Заработная плата - 5608,8; Начисления на выплаты по оплате труда - 1605,4; Услуги связи - 25,2; Коммунальные услуги - 1049,2; Работы, услуги по содержанию имущества - 156,0; Прочие работы, услуги - 183,8; Прочие расходы - 338,8; Увеличение стоимости основных средств - 3,0; Увеличение стоимости ГСМ - 60,9; Увеличение стоимости строй.материалов - 4,5; Увеличение стоимости прочих оборотных запасов - 15,8.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</si>
  <si>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4.Иные межбюджетные трансферты на капитальный ремонт объектов муниципальной собственности, в т.ч. проектно-сметная документация - 889,1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^Аварийно-восстановительный ремонт крыши МКУ «Чарковский СДК» и МКУ «СКЦ аал Ах-Хол»</t>
    </r>
  </si>
  <si>
    <r>
      <rPr>
        <b/>
        <sz val="14"/>
        <rFont val="Times New Roman"/>
        <family val="1"/>
        <charset val="204"/>
      </rPr>
      <t>2. Мероприятия по поддержке и развитию культуры, искусства и архивного дела - 474,4,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^Оргвзнос за участие в международном конкурсе «КИТ» - 3,0;                                                                                                                        ^Изготовление акта технического состояния ДК Гагарина - 180,0;                                                                                                                                                      ^Организация детского отдыха - 20,0;                                                                                                                                          ^Мероприиятие «90 лет ВДВ» - 20,0;                                                                                                                                                 ^День первоклассника - 15,0;                                                                                                                                          ^Приобретение светового оборудования к 9 мая - 200,0;                                                                                                                                        ^Фотоконкурс «Возраст осени прекрасный» - 11,35;                                                                                                                                               ^Конкурс ДПИ «Бабушкина горница» - 6,65;                                                                                                                                                 ^Проведение «Дня пожилого человека» - 3,7;                                                                                                                                                     ^Мероприятия, посвященные Дню Российского флага - 10,0;                                                                                                                  ^Проведение детских мероприятий - 4,7;                                                                                                                                                </t>
    </r>
  </si>
  <si>
    <r>
      <t>Развитие архивного дела:                                                                                                                                                                                                       1. Мероприятия по поддержке и развитию культуры, искусства и архивного дела - 149,1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^Оплата по гражданско-правовому договору специалисту за работу по созданию электронного архива - 79,7;                                                                                                                                                                                                                                     ^Приобретение металлических архивных шкафов – стеллажей -17,6;                                                                                                               ^Приобретение металлических шкафов для хранения НСА - 21,8;                                                                                                  ^Приобретение архивных коробов - 30,0.</t>
    </r>
  </si>
  <si>
    <t xml:space="preserve"> о реализации муниципальных программ, действующих на территории Усть-Абаканского района Республики Хакасия за 9 месяцев 2020 года.</t>
  </si>
  <si>
    <r>
      <rPr>
        <b/>
        <sz val="14"/>
        <rFont val="Times New Roman"/>
        <family val="1"/>
        <charset val="204"/>
      </rPr>
      <t>3.Капитальный ремонт в муниципальных учреждениях, в том числе проектно-сметная документация - 400,0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     ^Капитальный ремонт ограждения д/с Родничок - 139,5;                                                                                                                                      ^Капитальный ремонт теплового узла учета д/с Родничок - 109,4;                                                                                                                                   ^Капитальный ремонт теневого навесов д/с Родничок - 151,1. </t>
    </r>
  </si>
  <si>
    <t>^Огнезащит.обраб.кровли - 21,1 (д/с Родничок);                                                                                                                                                                 ^Ремонт кровли гаража - 198,3 (д/с Ромашка);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- 250,3 (д/с Рябинушка - 171,3, д/с Аленушка - 39,3, д/с Радуга - 39,7);                                                                                                                                                         ^Приобретение металлоискателей - 27,5 (д/с Радуга - 4,59, д/с Ласточка - 4,59, д/с Рябинушка - 4,59, д/с Ромашка - 4,59, д/с Аленушка - 4,59, д/с Солнышко - 4,59);                                                                                                              ^Антитеррористическая безопасность: установка, дооборудование систем видеонаблюдения - 59,2 (д/с Солнышко - 20,4; д/с Радуга - 38,8);                                                                                                                                                                                                                                                      ^Разработка ПСД на ремонт АУПС - 22,3 (д/с Солнышко);                                                                                                                                                                                    ^Установка, ремонт АУПС - 424,8 (д/с Ромашка - 24,8; д/с Солнышко - 400,0);                                                          ^Установка КТС - 58,8 (д/с Ромашка - 11,8; д/с Радуга - 11,8; д/с Солнышко - 9,9; д/с Аленушка - 12,5; д/с Ласточка - 12,8);                                                                                                                                                                                                                                    ^Ремонт канализации - 299,5 (д/с Ласточка);                                                                                                                           ^Ремонт асфальтового покрытия - 515,3 (д/с Родничок);                                                                                                     ^Ремонт ограждения - 199,9 (д/с Родничок);                                                                                                                                    ^Ремонт помещений - 744,1 (д/с Рябинушка).</t>
  </si>
  <si>
    <r>
      <rPr>
        <b/>
        <sz val="14"/>
        <color theme="1"/>
        <rFont val="Times New Roman"/>
        <family val="1"/>
        <charset val="204"/>
      </rPr>
      <t xml:space="preserve">Региональный проект Республики Хакасия «Современная школа»                                                                                     1.Строительство, реконструкция объектов муниципальной собственности, в том числе разработка проектно-сметной документации - 203,9 </t>
    </r>
    <r>
      <rPr>
        <sz val="14"/>
        <color theme="1"/>
        <rFont val="Times New Roman"/>
        <family val="1"/>
        <charset val="204"/>
      </rPr>
      <t xml:space="preserve">Внесение изменений в ПСД на строительство школы в д. Чапаево на 250 мест.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2.Создание новых мест в общеобразовательных организациях</t>
    </r>
    <r>
      <rPr>
        <sz val="14"/>
        <color theme="1"/>
        <rFont val="Times New Roman"/>
        <family val="1"/>
        <charset val="204"/>
      </rPr>
      <t xml:space="preserve"> - 58825,2, из них </t>
    </r>
    <r>
      <rPr>
        <b/>
        <sz val="14"/>
        <color theme="1"/>
        <rFont val="Times New Roman"/>
        <family val="1"/>
        <charset val="204"/>
      </rPr>
      <t>52995,6 (РФ); 5241,3 (РХ); 588,3 (МБ)</t>
    </r>
    <r>
      <rPr>
        <sz val="14"/>
        <color theme="1"/>
        <rFont val="Times New Roman"/>
        <family val="1"/>
        <charset val="204"/>
      </rPr>
      <t xml:space="preserve"> Строительство школы в д. Чапаево - 53679,4; стройконтроль - 309,3; приобретение немонтируемого оборудования для школы - 4836,5.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3.Реализация мероприятий по развитию общеобразовательных организаций - </t>
    </r>
    <r>
      <rPr>
        <sz val="14"/>
        <color theme="1"/>
        <rFont val="Times New Roman"/>
        <family val="1"/>
        <charset val="204"/>
      </rPr>
      <t xml:space="preserve">478,2, из них </t>
    </r>
    <r>
      <rPr>
        <b/>
        <sz val="14"/>
        <color theme="1"/>
        <rFont val="Times New Roman"/>
        <family val="1"/>
        <charset val="204"/>
      </rPr>
      <t>4,8(МБ), 473,4(РХ)</t>
    </r>
    <r>
      <rPr>
        <sz val="14"/>
        <color theme="1"/>
        <rFont val="Times New Roman"/>
        <family val="1"/>
        <charset val="204"/>
      </rPr>
      <t>: Капитальный ремонт кабинетов ("Точка роста"): У-Абаканская СОШ-150,1, Опытненская СОШ-151,1, Сапоговская СОШ-177,0</t>
    </r>
  </si>
  <si>
    <r>
      <t xml:space="preserve">Региональный проект Республики Хакасия «Цифровая образовательная среда»                                                                 Реализация мероприятий по развитию общеобразовательных организаций - </t>
    </r>
    <r>
      <rPr>
        <sz val="14"/>
        <color theme="1"/>
        <rFont val="Times New Roman"/>
        <family val="1"/>
        <charset val="204"/>
      </rPr>
      <t>2446,2, из них: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^</t>
    </r>
    <r>
      <rPr>
        <sz val="14"/>
        <color theme="1"/>
        <rFont val="Times New Roman"/>
        <family val="1"/>
        <charset val="204"/>
      </rPr>
      <t xml:space="preserve">Ремонт кабинетов и приобретение уч.оборудования (ЦОС) - </t>
    </r>
    <r>
      <rPr>
        <b/>
        <sz val="14"/>
        <color theme="1"/>
        <rFont val="Times New Roman"/>
        <family val="1"/>
        <charset val="204"/>
      </rPr>
      <t xml:space="preserve">2421,7(РХ) </t>
    </r>
    <r>
      <rPr>
        <sz val="14"/>
        <color theme="1"/>
        <rFont val="Times New Roman"/>
        <family val="1"/>
        <charset val="204"/>
      </rPr>
      <t xml:space="preserve">(Калининская СОШ-722,2, Солнечная СОШ-684,0, Райковская СОШ-188,25, Весенненская СОШ-188,25, У-Абаканская СОШ-262,5, В-Биджинская СОШ-188,25, У-Бюрская СОШ-188,25);                                                                                                                                                                     ^Ремонт кабинетов и приобретение уч.оборудования (ЦОС) софинансирование - </t>
    </r>
    <r>
      <rPr>
        <b/>
        <sz val="14"/>
        <color theme="1"/>
        <rFont val="Times New Roman"/>
        <family val="1"/>
        <charset val="204"/>
      </rPr>
      <t>24,5(МБ)</t>
    </r>
    <r>
      <rPr>
        <sz val="14"/>
        <color theme="1"/>
        <rFont val="Times New Roman"/>
        <family val="1"/>
        <charset val="204"/>
      </rPr>
      <t xml:space="preserve"> (Калининская СОШ-7,3, Солнечная СОШ-6,9, Райковская СОШ-1,9, Весенненская СОШ-1,9, У-Абаканская СОШ-2,7, В-Биджинская СОШ-1,9, У-Бюрская СОШ-1,9)</t>
    </r>
  </si>
  <si>
    <r>
      <rPr>
        <b/>
        <sz val="14"/>
        <rFont val="Times New Roman"/>
        <family val="1"/>
        <charset val="204"/>
      </rPr>
      <t>1.Обеспечение деятельности подведомственных учреждений ("Единая дежурная диспетчерская служба") -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1416,4</t>
    </r>
    <r>
      <rPr>
        <sz val="14"/>
        <rFont val="Times New Roman"/>
        <family val="1"/>
        <charset val="204"/>
      </rPr>
      <t xml:space="preserve">, в том числе: заработная плата - 1657,0; страховые взносы - 494,1; приобретение мат.запасов - 9,0.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2.Материально-техническое обеспечение единых дежурно-диспетчерских служб муниципальных образований - </t>
    </r>
    <r>
      <rPr>
        <sz val="14"/>
        <rFont val="Times New Roman"/>
        <family val="1"/>
        <charset val="204"/>
      </rPr>
      <t xml:space="preserve">138,0, из них: </t>
    </r>
    <r>
      <rPr>
        <b/>
        <sz val="14"/>
        <rFont val="Times New Roman"/>
        <family val="1"/>
        <charset val="204"/>
      </rPr>
      <t xml:space="preserve">1,4 (МБ), 136,6 (РХ): </t>
    </r>
    <r>
      <rPr>
        <sz val="14"/>
        <rFont val="Times New Roman"/>
        <family val="1"/>
        <charset val="204"/>
      </rPr>
      <t xml:space="preserve">Приобретены 4 комплекта систем оповещения населения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3.Межбюджетные трансферты на мероприятия по защите населения от чрезвычайных ситуаций, пожарной безопасности и безопасности на водных - 150,7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^Опашка территории населенных пунктов - 25,0;                                                                                                                                                                ^Приобретение специального оборудования и пожарно-технического вооружения - 125,7;             </t>
    </r>
    <r>
      <rPr>
        <b/>
        <sz val="14"/>
        <rFont val="Times New Roman"/>
        <family val="1"/>
        <charset val="204"/>
      </rPr>
      <t xml:space="preserve">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
</t>
    </r>
    <r>
      <rPr>
        <b/>
        <sz val="12"/>
        <rFont val="Times New Roman"/>
        <family val="1"/>
        <charset val="204"/>
      </rPr>
      <t/>
    </r>
  </si>
  <si>
    <t xml:space="preserve">^Ремонт дороги по ул. Советская с. Вершино-Биджа - 2638,1;                                                                                                   ^Ремонт дороги ул. Новая в с. Московское - 142,4;                                                                                                                ^Ремонт дороги в д. Ковыльная ул. Клубная - 101,2;                                                                                                                                                                                                   ^Ремонт дороги по ул. Майская в п. Имени Ильича (300п.м) - 169,6;                                                                                                                                                                                                        ^Ремонт дороги ул. Московская с. Московское (210п.м) - 170,6;                                                                                                                       ^Ремонтное профилирование дорог общего пользования местного значения в аале Чарков:ул. Гагарина, ул. Урыбина, ул.  Зеленая, ул. Степная - 296,0;                                                                                                                               ^Ремонт дороги по ул. Болотная с.Вершино-Биджа - 545,2;                                                                                                             ^Ремонтное профилирование автомобильной дороги аал Чарков - аал Уйбат - 552,2;                                                                                     ^Ремонтное профилирование автомобильных дорог общего пользования местного значения в аале Чарков:ул. Щетинкина, ул.Лазо - 465,9;                                                                                                                                                   ^Нанесение вновь и восстановление изношенной горизонтальной разметки (Доможаковский с/с, Чарковский с/с, Вершино-Биджинский с/с, Усть-Бюрский с/с, Московский с/с) - 423,4;                                                                                                            ^Ремонтное профилирование автомобильной дороги в пос. Оросительный ул. Школьная - 296,7.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</si>
  <si>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 связи с распростронением короновирусной инфекции, все выездные практические мероприятия были отменены. Бюджетные ассигнования планируются использовать для пошива формы для отряда ЮИДД.</t>
  </si>
  <si>
    <t>Запланировано приобретение компьютерной техники в 4 кв. за счет проведения торгов,также  большенство кадастровых работ, работ по оценки земельных участков, научно-исследовательские работы по разработке проекта внесения изменений в ген.план. и проект внесения изменений в правила землепользования и застройки территории Опытненского сельского совета, Райковского сельского совета выполнгены не в полном объеме, следовательно финансирование и оплата данных работ будет произведена по факту их выполнения. Также по мероприятиюм "Обеспечение обслуживания, содержания и распоряжения муниципальной собственность" и "Капитальный ремонт в муниципальных учреждениях, в том числе проектно-сметная документация" не выполнены в полном объеме в связи с незаконченными работами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</si>
</sst>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000"/>
  </numFmts>
  <fonts count="3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i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right" wrapText="1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49" fontId="11" fillId="0" borderId="0" xfId="0" applyNumberFormat="1" applyFont="1" applyFill="1" applyAlignment="1">
      <alignment horizontal="left"/>
    </xf>
    <xf numFmtId="164" fontId="11" fillId="0" borderId="0" xfId="0" applyNumberFormat="1" applyFont="1" applyFill="1" applyAlignment="1">
      <alignment horizontal="right" vertical="top"/>
    </xf>
    <xf numFmtId="0" fontId="14" fillId="0" borderId="0" xfId="0" applyFont="1" applyFill="1"/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164" fontId="6" fillId="0" borderId="0" xfId="0" applyNumberFormat="1" applyFont="1" applyFill="1" applyAlignment="1">
      <alignment horizontal="right" vertical="top"/>
    </xf>
    <xf numFmtId="164" fontId="4" fillId="0" borderId="0" xfId="0" applyNumberFormat="1" applyFont="1" applyFill="1" applyAlignment="1">
      <alignment horizontal="right" vertical="top" wrapText="1"/>
    </xf>
    <xf numFmtId="164" fontId="6" fillId="0" borderId="0" xfId="0" applyNumberFormat="1" applyFont="1" applyFill="1" applyAlignment="1">
      <alignment horizontal="right" vertical="top" wrapText="1"/>
    </xf>
    <xf numFmtId="164" fontId="4" fillId="0" borderId="0" xfId="0" applyNumberFormat="1" applyFont="1" applyFill="1" applyAlignment="1">
      <alignment horizontal="right" vertical="top"/>
    </xf>
    <xf numFmtId="164" fontId="6" fillId="0" borderId="0" xfId="0" applyNumberFormat="1" applyFont="1" applyFill="1" applyBorder="1" applyAlignment="1">
      <alignment horizontal="right" vertical="top"/>
    </xf>
    <xf numFmtId="164" fontId="12" fillId="0" borderId="0" xfId="0" applyNumberFormat="1" applyFont="1" applyFill="1" applyBorder="1" applyAlignment="1">
      <alignment horizontal="right" vertical="top"/>
    </xf>
    <xf numFmtId="164" fontId="12" fillId="0" borderId="0" xfId="0" applyNumberFormat="1" applyFont="1" applyFill="1" applyBorder="1" applyAlignment="1">
      <alignment horizontal="left" vertical="top"/>
    </xf>
    <xf numFmtId="164" fontId="7" fillId="0" borderId="0" xfId="0" applyNumberFormat="1" applyFont="1" applyFill="1" applyBorder="1" applyAlignment="1">
      <alignment horizontal="right" vertical="top"/>
    </xf>
    <xf numFmtId="164" fontId="11" fillId="0" borderId="0" xfId="0" applyNumberFormat="1" applyFont="1" applyFill="1" applyAlignment="1">
      <alignment horizontal="left" vertical="top"/>
    </xf>
    <xf numFmtId="164" fontId="3" fillId="0" borderId="0" xfId="0" applyNumberFormat="1" applyFont="1" applyFill="1" applyAlignment="1">
      <alignment horizontal="right" vertical="top"/>
    </xf>
    <xf numFmtId="164" fontId="7" fillId="0" borderId="0" xfId="0" applyNumberFormat="1" applyFont="1" applyFill="1" applyAlignment="1">
      <alignment horizontal="right" vertical="top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164" fontId="4" fillId="0" borderId="0" xfId="0" applyNumberFormat="1" applyFont="1" applyFill="1" applyAlignment="1">
      <alignment horizontal="center" wrapText="1"/>
    </xf>
    <xf numFmtId="164" fontId="1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vertical="top"/>
    </xf>
    <xf numFmtId="164" fontId="1" fillId="0" borderId="1" xfId="0" applyNumberFormat="1" applyFont="1" applyFill="1" applyBorder="1" applyAlignment="1">
      <alignment vertical="top"/>
    </xf>
    <xf numFmtId="164" fontId="1" fillId="0" borderId="0" xfId="0" applyNumberFormat="1" applyFont="1" applyFill="1" applyAlignment="1">
      <alignment vertical="top"/>
    </xf>
    <xf numFmtId="164" fontId="11" fillId="0" borderId="0" xfId="0" applyNumberFormat="1" applyFont="1" applyFill="1" applyAlignment="1">
      <alignment horizontal="left"/>
    </xf>
    <xf numFmtId="164" fontId="13" fillId="0" borderId="0" xfId="0" applyNumberFormat="1" applyFont="1" applyFill="1" applyAlignment="1">
      <alignment horizontal="center"/>
    </xf>
    <xf numFmtId="164" fontId="4" fillId="0" borderId="0" xfId="0" applyNumberFormat="1" applyFont="1" applyFill="1"/>
    <xf numFmtId="164" fontId="14" fillId="0" borderId="0" xfId="0" applyNumberFormat="1" applyFont="1" applyFill="1"/>
    <xf numFmtId="0" fontId="1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Alignment="1">
      <alignment vertical="top"/>
    </xf>
    <xf numFmtId="0" fontId="11" fillId="0" borderId="0" xfId="0" applyFont="1" applyFill="1" applyAlignment="1">
      <alignment horizontal="left"/>
    </xf>
    <xf numFmtId="164" fontId="1" fillId="3" borderId="1" xfId="0" applyNumberFormat="1" applyFont="1" applyFill="1" applyBorder="1" applyAlignment="1">
      <alignment vertical="top"/>
    </xf>
    <xf numFmtId="0" fontId="1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top"/>
    </xf>
    <xf numFmtId="164" fontId="12" fillId="0" borderId="0" xfId="0" applyNumberFormat="1" applyFont="1" applyFill="1" applyBorder="1" applyAlignment="1">
      <alignment horizontal="center" vertical="top"/>
    </xf>
    <xf numFmtId="164" fontId="6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164" fontId="2" fillId="0" borderId="0" xfId="0" applyNumberFormat="1" applyFont="1" applyFill="1" applyAlignment="1">
      <alignment horizontal="center" vertical="top"/>
    </xf>
    <xf numFmtId="164" fontId="12" fillId="0" borderId="0" xfId="0" applyNumberFormat="1" applyFont="1" applyFill="1" applyAlignment="1">
      <alignment horizontal="center" vertical="top"/>
    </xf>
    <xf numFmtId="164" fontId="7" fillId="0" borderId="0" xfId="0" applyNumberFormat="1" applyFont="1" applyFill="1" applyAlignment="1">
      <alignment horizontal="center" vertical="top"/>
    </xf>
    <xf numFmtId="164" fontId="6" fillId="0" borderId="0" xfId="0" applyNumberFormat="1" applyFont="1" applyFill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 wrapText="1"/>
    </xf>
    <xf numFmtId="164" fontId="18" fillId="0" borderId="1" xfId="0" applyNumberFormat="1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horizontal="center" vertical="top"/>
    </xf>
    <xf numFmtId="164" fontId="6" fillId="2" borderId="0" xfId="0" applyNumberFormat="1" applyFont="1" applyFill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164" fontId="2" fillId="2" borderId="0" xfId="0" applyNumberFormat="1" applyFont="1" applyFill="1" applyAlignment="1">
      <alignment horizontal="center" vertical="top"/>
    </xf>
    <xf numFmtId="164" fontId="12" fillId="2" borderId="0" xfId="0" applyNumberFormat="1" applyFont="1" applyFill="1" applyBorder="1" applyAlignment="1">
      <alignment horizontal="center" vertical="top"/>
    </xf>
    <xf numFmtId="164" fontId="12" fillId="2" borderId="0" xfId="0" applyNumberFormat="1" applyFont="1" applyFill="1" applyAlignment="1">
      <alignment horizontal="center" vertical="top"/>
    </xf>
    <xf numFmtId="164" fontId="7" fillId="2" borderId="0" xfId="0" applyNumberFormat="1" applyFont="1" applyFill="1" applyAlignment="1">
      <alignment horizontal="center" vertical="top"/>
    </xf>
    <xf numFmtId="164" fontId="6" fillId="2" borderId="0" xfId="0" applyNumberFormat="1" applyFont="1" applyFill="1" applyAlignment="1">
      <alignment horizontal="center" vertical="top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165" fontId="7" fillId="0" borderId="0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Alignment="1">
      <alignment horizontal="right" vertical="top" wrapText="1"/>
    </xf>
    <xf numFmtId="164" fontId="7" fillId="0" borderId="0" xfId="0" applyNumberFormat="1" applyFont="1" applyFill="1" applyAlignment="1">
      <alignment horizontal="right" vertical="top" wrapText="1"/>
    </xf>
    <xf numFmtId="164" fontId="7" fillId="0" borderId="6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right" vertical="top"/>
    </xf>
    <xf numFmtId="164" fontId="23" fillId="0" borderId="5" xfId="0" applyNumberFormat="1" applyFont="1" applyFill="1" applyBorder="1" applyAlignment="1">
      <alignment horizontal="right" vertical="top"/>
    </xf>
    <xf numFmtId="164" fontId="23" fillId="0" borderId="0" xfId="0" applyNumberFormat="1" applyFont="1" applyFill="1" applyBorder="1" applyAlignment="1">
      <alignment horizontal="right" vertical="top"/>
    </xf>
    <xf numFmtId="164" fontId="22" fillId="0" borderId="5" xfId="0" applyNumberFormat="1" applyFont="1" applyFill="1" applyBorder="1" applyAlignment="1">
      <alignment horizontal="right" vertical="top"/>
    </xf>
    <xf numFmtId="164" fontId="23" fillId="0" borderId="1" xfId="0" applyNumberFormat="1" applyFont="1" applyFill="1" applyBorder="1" applyAlignment="1">
      <alignment horizontal="right" vertical="top"/>
    </xf>
    <xf numFmtId="164" fontId="7" fillId="0" borderId="1" xfId="0" applyNumberFormat="1" applyFont="1" applyFill="1" applyBorder="1" applyAlignment="1">
      <alignment horizontal="right" vertical="top"/>
    </xf>
    <xf numFmtId="164" fontId="7" fillId="0" borderId="1" xfId="0" applyNumberFormat="1" applyFont="1" applyFill="1" applyBorder="1" applyAlignment="1">
      <alignment horizontal="center" vertical="top"/>
    </xf>
    <xf numFmtId="164" fontId="23" fillId="0" borderId="5" xfId="0" applyNumberFormat="1" applyFont="1" applyFill="1" applyBorder="1" applyAlignment="1">
      <alignment vertical="top"/>
    </xf>
    <xf numFmtId="164" fontId="22" fillId="0" borderId="5" xfId="0" applyNumberFormat="1" applyFont="1" applyFill="1" applyBorder="1" applyAlignment="1">
      <alignment vertical="top"/>
    </xf>
    <xf numFmtId="164" fontId="23" fillId="0" borderId="8" xfId="0" applyNumberFormat="1" applyFont="1" applyFill="1" applyBorder="1" applyAlignment="1">
      <alignment vertical="top"/>
    </xf>
    <xf numFmtId="164" fontId="22" fillId="0" borderId="8" xfId="0" applyNumberFormat="1" applyFont="1" applyFill="1" applyBorder="1" applyAlignment="1">
      <alignment vertical="top"/>
    </xf>
    <xf numFmtId="164" fontId="23" fillId="0" borderId="6" xfId="0" applyNumberFormat="1" applyFont="1" applyFill="1" applyBorder="1" applyAlignment="1">
      <alignment vertical="top"/>
    </xf>
    <xf numFmtId="164" fontId="3" fillId="0" borderId="5" xfId="0" applyNumberFormat="1" applyFont="1" applyFill="1" applyBorder="1" applyAlignment="1">
      <alignment horizontal="right" vertical="top"/>
    </xf>
    <xf numFmtId="164" fontId="7" fillId="0" borderId="5" xfId="0" applyNumberFormat="1" applyFont="1" applyFill="1" applyBorder="1" applyAlignment="1">
      <alignment horizontal="right" vertical="top"/>
    </xf>
    <xf numFmtId="164" fontId="3" fillId="0" borderId="8" xfId="0" applyNumberFormat="1" applyFont="1" applyFill="1" applyBorder="1" applyAlignment="1">
      <alignment horizontal="right" vertical="top"/>
    </xf>
    <xf numFmtId="164" fontId="7" fillId="0" borderId="8" xfId="0" applyNumberFormat="1" applyFont="1" applyFill="1" applyBorder="1" applyAlignment="1">
      <alignment horizontal="right" vertical="top"/>
    </xf>
    <xf numFmtId="164" fontId="22" fillId="0" borderId="8" xfId="0" applyNumberFormat="1" applyFont="1" applyFill="1" applyBorder="1" applyAlignment="1">
      <alignment horizontal="right" vertical="top"/>
    </xf>
    <xf numFmtId="164" fontId="3" fillId="0" borderId="6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right" vertical="top"/>
    </xf>
    <xf numFmtId="164" fontId="3" fillId="0" borderId="4" xfId="0" applyNumberFormat="1" applyFont="1" applyFill="1" applyBorder="1" applyAlignment="1">
      <alignment horizontal="right" vertical="top"/>
    </xf>
    <xf numFmtId="164" fontId="23" fillId="0" borderId="6" xfId="0" applyNumberFormat="1" applyFont="1" applyFill="1" applyBorder="1" applyAlignment="1">
      <alignment horizontal="right" vertical="top"/>
    </xf>
    <xf numFmtId="164" fontId="23" fillId="0" borderId="8" xfId="0" applyNumberFormat="1" applyFont="1" applyFill="1" applyBorder="1" applyAlignment="1">
      <alignment horizontal="right" vertical="top"/>
    </xf>
    <xf numFmtId="164" fontId="22" fillId="0" borderId="6" xfId="0" applyNumberFormat="1" applyFont="1" applyFill="1" applyBorder="1" applyAlignment="1">
      <alignment horizontal="right" vertical="top"/>
    </xf>
    <xf numFmtId="164" fontId="7" fillId="0" borderId="6" xfId="0" applyNumberFormat="1" applyFont="1" applyFill="1" applyBorder="1" applyAlignment="1">
      <alignment horizontal="right" vertical="top"/>
    </xf>
    <xf numFmtId="164" fontId="25" fillId="0" borderId="5" xfId="0" applyNumberFormat="1" applyFont="1" applyFill="1" applyBorder="1" applyAlignment="1">
      <alignment horizontal="right" vertical="top"/>
    </xf>
    <xf numFmtId="164" fontId="25" fillId="0" borderId="8" xfId="0" applyNumberFormat="1" applyFont="1" applyFill="1" applyBorder="1" applyAlignment="1">
      <alignment horizontal="right" vertical="top"/>
    </xf>
    <xf numFmtId="164" fontId="25" fillId="0" borderId="6" xfId="0" applyNumberFormat="1" applyFont="1" applyFill="1" applyBorder="1" applyAlignment="1">
      <alignment horizontal="right" vertical="top"/>
    </xf>
    <xf numFmtId="164" fontId="7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65" fontId="22" fillId="0" borderId="1" xfId="0" applyNumberFormat="1" applyFont="1" applyFill="1" applyBorder="1" applyAlignment="1">
      <alignment horizontal="center" vertical="top"/>
    </xf>
    <xf numFmtId="165" fontId="22" fillId="0" borderId="1" xfId="0" applyNumberFormat="1" applyFont="1" applyFill="1" applyBorder="1" applyAlignment="1">
      <alignment vertical="top" wrapText="1"/>
    </xf>
    <xf numFmtId="165" fontId="3" fillId="0" borderId="5" xfId="0" applyNumberFormat="1" applyFont="1" applyFill="1" applyBorder="1" applyAlignment="1">
      <alignment horizontal="center" vertical="top"/>
    </xf>
    <xf numFmtId="0" fontId="24" fillId="0" borderId="7" xfId="0" applyFont="1" applyFill="1" applyBorder="1" applyAlignment="1">
      <alignment vertical="top" wrapText="1"/>
    </xf>
    <xf numFmtId="165" fontId="23" fillId="0" borderId="5" xfId="0" applyNumberFormat="1" applyFont="1" applyFill="1" applyBorder="1" applyAlignment="1">
      <alignment vertical="top" wrapText="1"/>
    </xf>
    <xf numFmtId="165" fontId="23" fillId="0" borderId="1" xfId="0" applyNumberFormat="1" applyFont="1" applyFill="1" applyBorder="1" applyAlignment="1">
      <alignment horizontal="center" vertical="top"/>
    </xf>
    <xf numFmtId="0" fontId="24" fillId="0" borderId="2" xfId="0" applyFont="1" applyFill="1" applyBorder="1" applyAlignment="1">
      <alignment vertical="top" wrapText="1"/>
    </xf>
    <xf numFmtId="165" fontId="7" fillId="0" borderId="1" xfId="0" applyNumberFormat="1" applyFont="1" applyFill="1" applyBorder="1" applyAlignment="1">
      <alignment horizontal="center" vertical="top"/>
    </xf>
    <xf numFmtId="0" fontId="28" fillId="0" borderId="1" xfId="0" applyFont="1" applyFill="1" applyBorder="1" applyAlignment="1">
      <alignment vertical="top" wrapText="1"/>
    </xf>
    <xf numFmtId="0" fontId="28" fillId="0" borderId="2" xfId="0" applyFont="1" applyFill="1" applyBorder="1" applyAlignment="1">
      <alignment vertical="top" wrapText="1"/>
    </xf>
    <xf numFmtId="165" fontId="3" fillId="0" borderId="8" xfId="0" applyNumberFormat="1" applyFont="1" applyFill="1" applyBorder="1" applyAlignment="1">
      <alignment horizontal="center" vertical="top"/>
    </xf>
    <xf numFmtId="165" fontId="23" fillId="0" borderId="8" xfId="0" applyNumberFormat="1" applyFont="1" applyFill="1" applyBorder="1" applyAlignment="1">
      <alignment vertical="top" wrapText="1"/>
    </xf>
    <xf numFmtId="165" fontId="3" fillId="0" borderId="8" xfId="0" applyNumberFormat="1" applyFont="1" applyFill="1" applyBorder="1" applyAlignment="1">
      <alignment vertical="top"/>
    </xf>
    <xf numFmtId="165" fontId="3" fillId="0" borderId="8" xfId="0" applyNumberFormat="1" applyFont="1" applyFill="1" applyBorder="1" applyAlignment="1">
      <alignment horizontal="left" vertical="top"/>
    </xf>
    <xf numFmtId="165" fontId="3" fillId="0" borderId="6" xfId="0" applyNumberFormat="1" applyFont="1" applyFill="1" applyBorder="1" applyAlignment="1">
      <alignment horizontal="left" vertical="top"/>
    </xf>
    <xf numFmtId="165" fontId="3" fillId="0" borderId="5" xfId="0" applyNumberFormat="1" applyFont="1" applyFill="1" applyBorder="1" applyAlignment="1">
      <alignment vertical="top" wrapText="1"/>
    </xf>
    <xf numFmtId="165" fontId="3" fillId="0" borderId="8" xfId="0" applyNumberFormat="1" applyFont="1" applyFill="1" applyBorder="1" applyAlignment="1">
      <alignment vertical="top" wrapText="1"/>
    </xf>
    <xf numFmtId="165" fontId="3" fillId="0" borderId="6" xfId="0" applyNumberFormat="1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vertical="top" wrapText="1"/>
    </xf>
    <xf numFmtId="165" fontId="7" fillId="0" borderId="5" xfId="0" applyNumberFormat="1" applyFont="1" applyFill="1" applyBorder="1" applyAlignment="1">
      <alignment horizontal="center" vertical="top"/>
    </xf>
    <xf numFmtId="0" fontId="28" fillId="0" borderId="5" xfId="0" applyFont="1" applyFill="1" applyBorder="1" applyAlignment="1">
      <alignment vertical="top" wrapText="1"/>
    </xf>
    <xf numFmtId="0" fontId="28" fillId="0" borderId="2" xfId="0" applyFont="1" applyFill="1" applyBorder="1" applyAlignment="1">
      <alignment horizontal="left" vertical="top" wrapText="1"/>
    </xf>
    <xf numFmtId="0" fontId="23" fillId="0" borderId="5" xfId="0" applyFont="1" applyFill="1" applyBorder="1" applyAlignment="1">
      <alignment vertical="top" wrapText="1"/>
    </xf>
    <xf numFmtId="165" fontId="3" fillId="0" borderId="6" xfId="0" applyNumberFormat="1" applyFont="1" applyFill="1" applyBorder="1" applyAlignment="1">
      <alignment horizontal="center" vertical="top"/>
    </xf>
    <xf numFmtId="0" fontId="23" fillId="0" borderId="8" xfId="0" applyFont="1" applyFill="1" applyBorder="1" applyAlignment="1">
      <alignment vertical="top" wrapText="1"/>
    </xf>
    <xf numFmtId="0" fontId="24" fillId="0" borderId="5" xfId="0" applyFont="1" applyFill="1" applyBorder="1" applyAlignment="1">
      <alignment horizontal="left" vertical="top" wrapText="1"/>
    </xf>
    <xf numFmtId="165" fontId="22" fillId="0" borderId="5" xfId="0" applyNumberFormat="1" applyFont="1" applyFill="1" applyBorder="1" applyAlignment="1">
      <alignment vertical="top" wrapText="1"/>
    </xf>
    <xf numFmtId="0" fontId="24" fillId="0" borderId="9" xfId="0" applyFont="1" applyFill="1" applyBorder="1" applyAlignment="1">
      <alignment horizontal="left" vertical="top" wrapText="1"/>
    </xf>
    <xf numFmtId="165" fontId="22" fillId="0" borderId="6" xfId="0" applyNumberFormat="1" applyFont="1" applyFill="1" applyBorder="1" applyAlignment="1">
      <alignment vertical="top" wrapText="1"/>
    </xf>
    <xf numFmtId="0" fontId="24" fillId="0" borderId="10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25" fillId="0" borderId="2" xfId="0" applyFont="1" applyFill="1" applyBorder="1" applyAlignment="1">
      <alignment vertical="top" wrapText="1"/>
    </xf>
    <xf numFmtId="165" fontId="7" fillId="0" borderId="8" xfId="0" applyNumberFormat="1" applyFont="1" applyFill="1" applyBorder="1" applyAlignment="1">
      <alignment horizontal="center" vertical="top"/>
    </xf>
    <xf numFmtId="0" fontId="22" fillId="0" borderId="6" xfId="0" applyFont="1" applyFill="1" applyBorder="1" applyAlignment="1">
      <alignment horizontal="left" vertical="top" wrapText="1"/>
    </xf>
    <xf numFmtId="4" fontId="3" fillId="0" borderId="0" xfId="0" applyNumberFormat="1" applyFont="1" applyFill="1"/>
    <xf numFmtId="49" fontId="3" fillId="0" borderId="1" xfId="0" applyNumberFormat="1" applyFont="1" applyFill="1" applyBorder="1" applyAlignment="1">
      <alignment horizontal="center" vertical="top"/>
    </xf>
    <xf numFmtId="0" fontId="24" fillId="0" borderId="1" xfId="0" applyFont="1" applyFill="1" applyBorder="1" applyAlignment="1">
      <alignment vertical="top" wrapText="1"/>
    </xf>
    <xf numFmtId="0" fontId="22" fillId="0" borderId="1" xfId="0" applyFont="1" applyFill="1" applyBorder="1" applyAlignment="1">
      <alignment horizontal="left" vertical="top" wrapText="1"/>
    </xf>
    <xf numFmtId="165" fontId="7" fillId="0" borderId="1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22" fillId="0" borderId="2" xfId="0" applyFont="1" applyFill="1" applyBorder="1" applyAlignment="1">
      <alignment vertical="top" wrapText="1"/>
    </xf>
    <xf numFmtId="165" fontId="3" fillId="0" borderId="5" xfId="0" applyNumberFormat="1" applyFont="1" applyFill="1" applyBorder="1" applyAlignment="1">
      <alignment horizontal="center" vertical="top" wrapText="1"/>
    </xf>
    <xf numFmtId="0" fontId="24" fillId="0" borderId="5" xfId="0" applyFont="1" applyFill="1" applyBorder="1" applyAlignment="1">
      <alignment vertical="top" wrapText="1"/>
    </xf>
    <xf numFmtId="165" fontId="7" fillId="0" borderId="2" xfId="0" applyNumberFormat="1" applyFont="1" applyFill="1" applyBorder="1" applyAlignment="1">
      <alignment horizontal="center" vertical="top" wrapText="1"/>
    </xf>
    <xf numFmtId="0" fontId="24" fillId="0" borderId="3" xfId="0" applyFont="1" applyFill="1" applyBorder="1" applyAlignment="1">
      <alignment vertical="top" wrapText="1"/>
    </xf>
    <xf numFmtId="165" fontId="7" fillId="0" borderId="5" xfId="0" applyNumberFormat="1" applyFont="1" applyFill="1" applyBorder="1" applyAlignment="1">
      <alignment horizontal="center" vertical="top" wrapText="1"/>
    </xf>
    <xf numFmtId="165" fontId="3" fillId="0" borderId="8" xfId="0" applyNumberFormat="1" applyFont="1" applyFill="1" applyBorder="1" applyAlignment="1">
      <alignment horizontal="center" vertical="top" wrapText="1"/>
    </xf>
    <xf numFmtId="0" fontId="24" fillId="0" borderId="8" xfId="0" applyFont="1" applyFill="1" applyBorder="1" applyAlignment="1">
      <alignment horizontal="left" vertical="top" wrapText="1"/>
    </xf>
    <xf numFmtId="165" fontId="3" fillId="0" borderId="6" xfId="0" applyNumberFormat="1" applyFont="1" applyFill="1" applyBorder="1" applyAlignment="1">
      <alignment horizontal="center" vertical="top" wrapText="1"/>
    </xf>
    <xf numFmtId="0" fontId="24" fillId="0" borderId="6" xfId="0" applyFont="1" applyFill="1" applyBorder="1" applyAlignment="1">
      <alignment horizontal="left" vertical="top" wrapText="1"/>
    </xf>
    <xf numFmtId="49" fontId="7" fillId="0" borderId="5" xfId="0" applyNumberFormat="1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left" vertical="top" wrapText="1"/>
    </xf>
    <xf numFmtId="49" fontId="3" fillId="0" borderId="8" xfId="0" applyNumberFormat="1" applyFont="1" applyFill="1" applyBorder="1" applyAlignment="1">
      <alignment vertical="top"/>
    </xf>
    <xf numFmtId="0" fontId="7" fillId="0" borderId="8" xfId="0" applyFont="1" applyFill="1" applyBorder="1" applyAlignment="1">
      <alignment horizontal="left" vertical="top" wrapText="1"/>
    </xf>
    <xf numFmtId="165" fontId="3" fillId="0" borderId="0" xfId="0" applyNumberFormat="1" applyFont="1" applyFill="1" applyBorder="1" applyAlignment="1">
      <alignment vertical="top"/>
    </xf>
    <xf numFmtId="165" fontId="7" fillId="0" borderId="0" xfId="0" applyNumberFormat="1" applyFont="1" applyFill="1" applyBorder="1" applyAlignment="1">
      <alignment horizontal="left" vertical="top" wrapText="1"/>
    </xf>
    <xf numFmtId="0" fontId="30" fillId="0" borderId="0" xfId="0" applyFont="1" applyFill="1" applyAlignment="1">
      <alignment horizontal="center"/>
    </xf>
    <xf numFmtId="0" fontId="25" fillId="0" borderId="7" xfId="0" applyFont="1" applyFill="1" applyBorder="1" applyAlignment="1">
      <alignment vertical="top" wrapText="1"/>
    </xf>
    <xf numFmtId="164" fontId="3" fillId="0" borderId="0" xfId="0" applyNumberFormat="1" applyFont="1" applyFill="1" applyBorder="1" applyAlignment="1">
      <alignment horizontal="right" vertical="top"/>
    </xf>
    <xf numFmtId="0" fontId="25" fillId="0" borderId="9" xfId="0" applyFont="1" applyFill="1" applyBorder="1" applyAlignment="1">
      <alignment vertical="top" wrapText="1"/>
    </xf>
    <xf numFmtId="0" fontId="24" fillId="0" borderId="9" xfId="0" applyFont="1" applyFill="1" applyBorder="1" applyAlignment="1">
      <alignment vertical="top" wrapText="1"/>
    </xf>
    <xf numFmtId="165" fontId="6" fillId="0" borderId="0" xfId="0" applyNumberFormat="1" applyFont="1" applyFill="1" applyBorder="1" applyAlignment="1">
      <alignment horizontal="right" vertical="top"/>
    </xf>
    <xf numFmtId="165" fontId="7" fillId="0" borderId="0" xfId="0" applyNumberFormat="1" applyFont="1" applyFill="1" applyBorder="1" applyAlignment="1">
      <alignment horizontal="right" vertical="top"/>
    </xf>
    <xf numFmtId="165" fontId="5" fillId="0" borderId="0" xfId="0" applyNumberFormat="1" applyFont="1" applyFill="1" applyAlignment="1">
      <alignment vertical="top" wrapText="1"/>
    </xf>
    <xf numFmtId="165" fontId="6" fillId="0" borderId="0" xfId="0" applyNumberFormat="1" applyFont="1" applyFill="1" applyAlignment="1">
      <alignment horizontal="right" vertical="top" wrapText="1"/>
    </xf>
    <xf numFmtId="165" fontId="2" fillId="0" borderId="0" xfId="0" applyNumberFormat="1" applyFont="1" applyFill="1" applyAlignment="1">
      <alignment vertical="top"/>
    </xf>
    <xf numFmtId="165" fontId="6" fillId="0" borderId="0" xfId="0" applyNumberFormat="1" applyFont="1" applyFill="1" applyAlignment="1">
      <alignment horizontal="right" vertical="top"/>
    </xf>
    <xf numFmtId="165" fontId="7" fillId="0" borderId="0" xfId="0" applyNumberFormat="1" applyFont="1" applyFill="1" applyAlignment="1">
      <alignment horizontal="right" vertical="top"/>
    </xf>
    <xf numFmtId="165" fontId="4" fillId="0" borderId="0" xfId="0" applyNumberFormat="1" applyFont="1" applyFill="1" applyAlignment="1">
      <alignment vertical="top"/>
    </xf>
    <xf numFmtId="165" fontId="1" fillId="0" borderId="0" xfId="0" applyNumberFormat="1" applyFont="1" applyFill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164" fontId="7" fillId="0" borderId="0" xfId="0" applyNumberFormat="1" applyFont="1" applyFill="1" applyAlignment="1">
      <alignment horizontal="center" vertical="top" wrapText="1"/>
    </xf>
    <xf numFmtId="164" fontId="22" fillId="0" borderId="5" xfId="0" applyNumberFormat="1" applyFont="1" applyFill="1" applyBorder="1" applyAlignment="1">
      <alignment horizontal="center" vertical="top"/>
    </xf>
    <xf numFmtId="164" fontId="22" fillId="0" borderId="1" xfId="0" applyNumberFormat="1" applyFont="1" applyFill="1" applyBorder="1" applyAlignment="1">
      <alignment horizontal="center" vertical="top"/>
    </xf>
    <xf numFmtId="164" fontId="22" fillId="0" borderId="8" xfId="0" applyNumberFormat="1" applyFont="1" applyFill="1" applyBorder="1" applyAlignment="1">
      <alignment horizontal="center" vertical="top"/>
    </xf>
    <xf numFmtId="164" fontId="22" fillId="0" borderId="6" xfId="0" applyNumberFormat="1" applyFont="1" applyFill="1" applyBorder="1" applyAlignment="1">
      <alignment horizontal="center" vertical="top"/>
    </xf>
    <xf numFmtId="164" fontId="7" fillId="0" borderId="5" xfId="0" applyNumberFormat="1" applyFont="1" applyFill="1" applyBorder="1" applyAlignment="1">
      <alignment horizontal="center" vertical="top"/>
    </xf>
    <xf numFmtId="164" fontId="7" fillId="0" borderId="8" xfId="0" applyNumberFormat="1" applyFont="1" applyFill="1" applyBorder="1" applyAlignment="1">
      <alignment horizontal="center" vertical="top"/>
    </xf>
    <xf numFmtId="164" fontId="7" fillId="0" borderId="6" xfId="0" applyNumberFormat="1" applyFont="1" applyFill="1" applyBorder="1" applyAlignment="1">
      <alignment horizontal="center" vertical="top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top"/>
    </xf>
    <xf numFmtId="164" fontId="1" fillId="0" borderId="5" xfId="0" applyNumberFormat="1" applyFont="1" applyFill="1" applyBorder="1" applyAlignment="1">
      <alignment vertical="top"/>
    </xf>
    <xf numFmtId="164" fontId="1" fillId="0" borderId="6" xfId="0" applyNumberFormat="1" applyFont="1" applyFill="1" applyBorder="1" applyAlignment="1">
      <alignment vertical="top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/>
    <xf numFmtId="164" fontId="12" fillId="0" borderId="0" xfId="0" applyNumberFormat="1" applyFont="1" applyFill="1" applyAlignment="1">
      <alignment horizontal="right" vertical="top"/>
    </xf>
    <xf numFmtId="0" fontId="15" fillId="0" borderId="0" xfId="0" applyFont="1" applyFill="1"/>
    <xf numFmtId="166" fontId="7" fillId="0" borderId="1" xfId="0" applyNumberFormat="1" applyFont="1" applyFill="1" applyBorder="1" applyAlignment="1">
      <alignment horizontal="right" vertical="center" shrinkToFit="1"/>
    </xf>
    <xf numFmtId="164" fontId="2" fillId="2" borderId="5" xfId="0" applyNumberFormat="1" applyFont="1" applyFill="1" applyBorder="1" applyAlignment="1">
      <alignment horizontal="center" vertical="top"/>
    </xf>
    <xf numFmtId="164" fontId="2" fillId="2" borderId="6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vertical="top" shrinkToFit="1"/>
    </xf>
    <xf numFmtId="164" fontId="2" fillId="2" borderId="1" xfId="0" applyNumberFormat="1" applyFont="1" applyFill="1" applyBorder="1" applyAlignment="1">
      <alignment vertical="top" shrinkToFit="1"/>
    </xf>
    <xf numFmtId="164" fontId="24" fillId="0" borderId="1" xfId="0" applyNumberFormat="1" applyFont="1" applyFill="1" applyBorder="1" applyAlignment="1">
      <alignment horizontal="right" vertical="top"/>
    </xf>
    <xf numFmtId="165" fontId="23" fillId="0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left" vertical="top" wrapText="1"/>
    </xf>
    <xf numFmtId="165" fontId="22" fillId="0" borderId="8" xfId="0" applyNumberFormat="1" applyFont="1" applyFill="1" applyBorder="1" applyAlignment="1">
      <alignment vertical="top" wrapText="1"/>
    </xf>
    <xf numFmtId="165" fontId="22" fillId="0" borderId="5" xfId="0" applyNumberFormat="1" applyFont="1" applyFill="1" applyBorder="1" applyAlignment="1">
      <alignment horizontal="left" vertical="top" wrapText="1"/>
    </xf>
    <xf numFmtId="165" fontId="23" fillId="0" borderId="5" xfId="0" applyNumberFormat="1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vertical="top" wrapText="1"/>
    </xf>
    <xf numFmtId="165" fontId="23" fillId="0" borderId="1" xfId="0" applyNumberFormat="1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22" fillId="0" borderId="1" xfId="0" applyNumberFormat="1" applyFont="1" applyFill="1" applyBorder="1" applyAlignment="1">
      <alignment horizontal="left" vertical="top" wrapText="1"/>
    </xf>
    <xf numFmtId="165" fontId="23" fillId="0" borderId="6" xfId="0" applyNumberFormat="1" applyFont="1" applyFill="1" applyBorder="1" applyAlignment="1">
      <alignment vertical="top" wrapText="1"/>
    </xf>
    <xf numFmtId="0" fontId="3" fillId="0" borderId="0" xfId="0" applyFont="1" applyFill="1" applyAlignment="1">
      <alignment horizontal="right" wrapText="1"/>
    </xf>
    <xf numFmtId="165" fontId="22" fillId="0" borderId="8" xfId="0" applyNumberFormat="1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wrapText="1"/>
    </xf>
    <xf numFmtId="0" fontId="3" fillId="0" borderId="0" xfId="0" applyNumberFormat="1" applyFont="1" applyFill="1"/>
    <xf numFmtId="0" fontId="7" fillId="0" borderId="6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/>
    </xf>
    <xf numFmtId="0" fontId="14" fillId="0" borderId="0" xfId="0" applyFont="1" applyFill="1" applyAlignment="1"/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3" xfId="0" applyFill="1" applyBorder="1"/>
    <xf numFmtId="0" fontId="0" fillId="0" borderId="4" xfId="0" applyFill="1" applyBorder="1"/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top" wrapText="1"/>
    </xf>
    <xf numFmtId="0" fontId="22" fillId="0" borderId="8" xfId="0" applyFont="1" applyFill="1" applyBorder="1" applyAlignment="1">
      <alignment horizontal="left" vertical="top" wrapText="1"/>
    </xf>
    <xf numFmtId="0" fontId="15" fillId="0" borderId="0" xfId="0" applyFont="1" applyFill="1" applyAlignment="1"/>
    <xf numFmtId="165" fontId="7" fillId="0" borderId="2" xfId="0" applyNumberFormat="1" applyFont="1" applyFill="1" applyBorder="1" applyAlignment="1">
      <alignment horizontal="left" vertical="center" wrapText="1"/>
    </xf>
    <xf numFmtId="165" fontId="7" fillId="0" borderId="4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top" wrapText="1"/>
    </xf>
    <xf numFmtId="164" fontId="7" fillId="0" borderId="6" xfId="0" applyNumberFormat="1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8"/>
  <sheetViews>
    <sheetView tabSelected="1" zoomScale="90" zoomScaleNormal="90" zoomScaleSheetLayoutView="80" workbookViewId="0">
      <selection activeCell="L162" sqref="K1:L1048576"/>
    </sheetView>
  </sheetViews>
  <sheetFormatPr defaultRowHeight="15.75"/>
  <cols>
    <col min="1" max="1" width="42.7109375" style="42" customWidth="1"/>
    <col min="2" max="2" width="18.5703125" style="31" customWidth="1"/>
    <col min="3" max="3" width="21.5703125" style="31" customWidth="1"/>
    <col min="4" max="4" width="18" style="60" hidden="1" customWidth="1"/>
    <col min="5" max="5" width="17.28515625" style="31" customWidth="1"/>
    <col min="6" max="6" width="17.28515625" style="60" hidden="1" customWidth="1"/>
    <col min="7" max="7" width="17.28515625" style="31" customWidth="1"/>
    <col min="8" max="8" width="17.28515625" style="50" hidden="1" customWidth="1"/>
    <col min="9" max="9" width="68.28515625" style="40" customWidth="1"/>
    <col min="10" max="10" width="44" style="40" customWidth="1"/>
    <col min="11" max="11" width="9.85546875" style="172" hidden="1" customWidth="1"/>
    <col min="12" max="12" width="9.85546875" style="176" hidden="1" customWidth="1"/>
    <col min="13" max="16384" width="9.140625" style="1"/>
  </cols>
  <sheetData>
    <row r="1" spans="1:12" s="3" customFormat="1" ht="25.5">
      <c r="A1" s="225" t="s">
        <v>126</v>
      </c>
      <c r="B1" s="225"/>
      <c r="C1" s="225"/>
      <c r="D1" s="225"/>
      <c r="E1" s="225"/>
      <c r="F1" s="225"/>
      <c r="G1" s="225"/>
      <c r="H1" s="225"/>
      <c r="I1" s="225"/>
      <c r="J1" s="225"/>
      <c r="K1" s="170"/>
      <c r="L1" s="175"/>
    </row>
    <row r="2" spans="1:12" s="3" customFormat="1" ht="25.5">
      <c r="A2" s="225" t="s">
        <v>125</v>
      </c>
      <c r="B2" s="225"/>
      <c r="C2" s="225"/>
      <c r="D2" s="225"/>
      <c r="E2" s="225"/>
      <c r="F2" s="225"/>
      <c r="G2" s="225"/>
      <c r="H2" s="225"/>
      <c r="I2" s="225"/>
      <c r="J2" s="225"/>
      <c r="K2" s="170"/>
      <c r="L2" s="175"/>
    </row>
    <row r="3" spans="1:12" s="3" customFormat="1" ht="25.5">
      <c r="A3" s="225" t="s">
        <v>279</v>
      </c>
      <c r="B3" s="225"/>
      <c r="C3" s="225"/>
      <c r="D3" s="225"/>
      <c r="E3" s="225"/>
      <c r="F3" s="225"/>
      <c r="G3" s="225"/>
      <c r="H3" s="225"/>
      <c r="I3" s="225"/>
      <c r="J3" s="225"/>
      <c r="K3" s="170"/>
      <c r="L3" s="175"/>
    </row>
    <row r="4" spans="1:12" s="3" customFormat="1" ht="20.25" customHeight="1">
      <c r="A4" s="4"/>
      <c r="B4" s="27"/>
      <c r="C4" s="15"/>
      <c r="D4" s="57"/>
      <c r="E4" s="15"/>
      <c r="F4" s="57"/>
      <c r="G4" s="15"/>
      <c r="H4" s="48"/>
      <c r="I4" s="16"/>
      <c r="J4" s="5" t="s">
        <v>55</v>
      </c>
      <c r="K4" s="171"/>
      <c r="L4" s="175"/>
    </row>
    <row r="5" spans="1:12" ht="63">
      <c r="A5" s="37" t="s">
        <v>0</v>
      </c>
      <c r="B5" s="28" t="s">
        <v>1</v>
      </c>
      <c r="C5" s="28" t="s">
        <v>2</v>
      </c>
      <c r="D5" s="58" t="s">
        <v>191</v>
      </c>
      <c r="E5" s="28" t="s">
        <v>8</v>
      </c>
      <c r="F5" s="58" t="s">
        <v>192</v>
      </c>
      <c r="G5" s="28" t="s">
        <v>3</v>
      </c>
      <c r="H5" s="54" t="s">
        <v>193</v>
      </c>
      <c r="I5" s="37" t="s">
        <v>54</v>
      </c>
      <c r="J5" s="37" t="s">
        <v>4</v>
      </c>
    </row>
    <row r="6" spans="1:12" ht="27" customHeight="1">
      <c r="A6" s="38" t="s">
        <v>7</v>
      </c>
      <c r="B6" s="200">
        <f>B11+B26+B31+B52+B57+B87+B92+B118+B123+B148+B153+B173+B198+B203+B223+B113+B168</f>
        <v>1584287.6091299998</v>
      </c>
      <c r="C6" s="200">
        <f t="shared" ref="C6:G6" si="0">C11+C26+C31+C52+C57+C87+C92+C118+C123+C148+C153+C173+C198+C203+C223+C113+C168</f>
        <v>927556.22129999986</v>
      </c>
      <c r="D6" s="201">
        <f t="shared" si="0"/>
        <v>410.66421809343296</v>
      </c>
      <c r="E6" s="200">
        <f t="shared" si="0"/>
        <v>921651.22549999994</v>
      </c>
      <c r="F6" s="201">
        <f t="shared" si="0"/>
        <v>409.88546480798715</v>
      </c>
      <c r="G6" s="200">
        <f t="shared" si="0"/>
        <v>960337.00000000023</v>
      </c>
      <c r="H6" s="46">
        <f t="shared" ref="H6:H8" si="1">G6*100/B6</f>
        <v>60.616329665505781</v>
      </c>
      <c r="I6" s="11"/>
      <c r="J6" s="11"/>
    </row>
    <row r="7" spans="1:12" ht="36" customHeight="1">
      <c r="A7" s="39" t="s">
        <v>127</v>
      </c>
      <c r="B7" s="200">
        <f>B12+B27+B32+B53+B58+B88+B93+B119+B124+B149+B154+B174+B199+B204+B224+B114+B169</f>
        <v>387163.49355999997</v>
      </c>
      <c r="C7" s="200">
        <f>C12+C27+C32+C53+C58+C88+C93+C119+C124+C149+C154+C174+C199+C204+C224+C114+C169</f>
        <v>138026.76475999999</v>
      </c>
      <c r="D7" s="201">
        <f t="shared" ref="D7:G7" si="2">D12+D27+D32+D53+D58+D88+D93+D119+D124+D149+D154+D174+D199+D204+D224+D114+D169</f>
        <v>34.192351568426538</v>
      </c>
      <c r="E7" s="200">
        <f t="shared" si="2"/>
        <v>138026.76475999999</v>
      </c>
      <c r="F7" s="201">
        <f t="shared" si="2"/>
        <v>34.192351568426538</v>
      </c>
      <c r="G7" s="200">
        <f t="shared" si="2"/>
        <v>138026.69999999998</v>
      </c>
      <c r="H7" s="46">
        <f t="shared" si="1"/>
        <v>35.65075279459672</v>
      </c>
      <c r="I7" s="11"/>
      <c r="J7" s="11"/>
    </row>
    <row r="8" spans="1:12" ht="42.75">
      <c r="A8" s="39" t="s">
        <v>189</v>
      </c>
      <c r="B8" s="200">
        <f>B13+B28+B33+B54+B59+B89+B94+B120+B125+B150+B155+B175+B200+B205+B225+B115+B170</f>
        <v>1050785.67013</v>
      </c>
      <c r="C8" s="200">
        <f t="shared" ref="C8:G8" si="3">C13+C28+C33+C54+C59+C89+C94+C120+C125+C150+C155+C175+C200+C205+C225+C115+C170</f>
        <v>573912.26063000003</v>
      </c>
      <c r="D8" s="201">
        <f t="shared" si="3"/>
        <v>360.24698626874374</v>
      </c>
      <c r="E8" s="200">
        <f t="shared" si="3"/>
        <v>568317.13633000001</v>
      </c>
      <c r="F8" s="201">
        <f t="shared" si="3"/>
        <v>359.68489746043076</v>
      </c>
      <c r="G8" s="200">
        <f t="shared" si="3"/>
        <v>614742.19999999995</v>
      </c>
      <c r="H8" s="46">
        <f t="shared" si="1"/>
        <v>58.50310082016496</v>
      </c>
      <c r="I8" s="11"/>
      <c r="J8" s="11"/>
    </row>
    <row r="9" spans="1:12" ht="60" customHeight="1">
      <c r="A9" s="39" t="s">
        <v>128</v>
      </c>
      <c r="B9" s="200">
        <f>B14+B29+B34+B55+B60+B90+B95+B121+B126+B151+B156+B176+B201+B206+B226+B116+B171</f>
        <v>0</v>
      </c>
      <c r="C9" s="200">
        <f t="shared" ref="C9:G9" si="4">C14+C29+C34+C55+C60+C90+C95+C121+C126+C151+C156+C176+C201+C206+C226+C116+C171</f>
        <v>0</v>
      </c>
      <c r="D9" s="201">
        <f t="shared" si="4"/>
        <v>0</v>
      </c>
      <c r="E9" s="200">
        <f t="shared" si="4"/>
        <v>0</v>
      </c>
      <c r="F9" s="201">
        <f t="shared" si="4"/>
        <v>0</v>
      </c>
      <c r="G9" s="200">
        <f t="shared" si="4"/>
        <v>0</v>
      </c>
      <c r="H9" s="46"/>
      <c r="I9" s="11"/>
      <c r="J9" s="11"/>
    </row>
    <row r="10" spans="1:12" ht="30.75" customHeight="1">
      <c r="A10" s="227" t="s">
        <v>222</v>
      </c>
      <c r="B10" s="228"/>
      <c r="C10" s="228"/>
      <c r="D10" s="228"/>
      <c r="E10" s="228"/>
      <c r="F10" s="228"/>
      <c r="G10" s="228"/>
      <c r="H10" s="228"/>
      <c r="I10" s="228"/>
      <c r="J10" s="229"/>
    </row>
    <row r="11" spans="1:12">
      <c r="A11" s="13" t="s">
        <v>7</v>
      </c>
      <c r="B11" s="30">
        <f t="shared" ref="B11:G14" si="5">B16+B21</f>
        <v>11537.70954</v>
      </c>
      <c r="C11" s="30">
        <f t="shared" si="5"/>
        <v>8362.3750799999998</v>
      </c>
      <c r="D11" s="56">
        <f>C11*100/B11</f>
        <v>72.478641024967246</v>
      </c>
      <c r="E11" s="30">
        <f t="shared" si="5"/>
        <v>8362.3750799999998</v>
      </c>
      <c r="F11" s="56">
        <f>E11*100/B11</f>
        <v>72.478641024967246</v>
      </c>
      <c r="G11" s="30">
        <f t="shared" si="5"/>
        <v>8380.9</v>
      </c>
      <c r="H11" s="46">
        <f t="shared" ref="H11" si="6">G11*100/B11</f>
        <v>72.639200795827975</v>
      </c>
      <c r="I11" s="11"/>
      <c r="J11" s="11"/>
      <c r="K11" s="172">
        <f>E11*100/B11</f>
        <v>72.478641024967246</v>
      </c>
      <c r="L11" s="172">
        <f>G11*100/B11</f>
        <v>72.639200795827975</v>
      </c>
    </row>
    <row r="12" spans="1:12" ht="31.5">
      <c r="A12" s="13" t="s">
        <v>9</v>
      </c>
      <c r="B12" s="30">
        <f t="shared" si="5"/>
        <v>0</v>
      </c>
      <c r="C12" s="30">
        <f t="shared" si="5"/>
        <v>0</v>
      </c>
      <c r="D12" s="56"/>
      <c r="E12" s="30">
        <f t="shared" si="5"/>
        <v>0</v>
      </c>
      <c r="F12" s="56"/>
      <c r="G12" s="30">
        <f t="shared" si="5"/>
        <v>0</v>
      </c>
      <c r="H12" s="46"/>
      <c r="I12" s="11"/>
      <c r="J12" s="11"/>
      <c r="L12" s="172"/>
    </row>
    <row r="13" spans="1:12">
      <c r="A13" s="13" t="s">
        <v>5</v>
      </c>
      <c r="B13" s="30">
        <f t="shared" si="5"/>
        <v>2300.7495399999998</v>
      </c>
      <c r="C13" s="30">
        <f t="shared" si="5"/>
        <v>1893.4198200000001</v>
      </c>
      <c r="D13" s="56">
        <f>C13*100/B13</f>
        <v>82.295781747716887</v>
      </c>
      <c r="E13" s="30">
        <f t="shared" si="5"/>
        <v>1893.4198200000001</v>
      </c>
      <c r="F13" s="56">
        <f>E13*100/B13</f>
        <v>82.295781747716887</v>
      </c>
      <c r="G13" s="30">
        <f t="shared" si="5"/>
        <v>1933.6999999999998</v>
      </c>
      <c r="H13" s="46">
        <f t="shared" ref="H13" si="7">G13*100/B13</f>
        <v>84.046523377768438</v>
      </c>
      <c r="I13" s="11"/>
      <c r="J13" s="11"/>
      <c r="K13" s="172">
        <f t="shared" ref="K13:K75" si="8">E13*100/B13</f>
        <v>82.295781747716887</v>
      </c>
      <c r="L13" s="172">
        <f t="shared" ref="L13:L75" si="9">G13*100/B13</f>
        <v>84.046523377768438</v>
      </c>
    </row>
    <row r="14" spans="1:12" ht="31.5">
      <c r="A14" s="13" t="s">
        <v>6</v>
      </c>
      <c r="B14" s="30">
        <f t="shared" si="5"/>
        <v>0</v>
      </c>
      <c r="C14" s="30">
        <f t="shared" si="5"/>
        <v>0</v>
      </c>
      <c r="D14" s="56"/>
      <c r="E14" s="30">
        <f t="shared" si="5"/>
        <v>0</v>
      </c>
      <c r="F14" s="56"/>
      <c r="G14" s="30">
        <f t="shared" si="5"/>
        <v>0</v>
      </c>
      <c r="H14" s="46"/>
      <c r="I14" s="11"/>
      <c r="J14" s="11"/>
      <c r="L14" s="172"/>
    </row>
    <row r="15" spans="1:12" s="2" customFormat="1" ht="21" customHeight="1">
      <c r="A15" s="230" t="s">
        <v>10</v>
      </c>
      <c r="B15" s="231"/>
      <c r="C15" s="231"/>
      <c r="D15" s="231"/>
      <c r="E15" s="231"/>
      <c r="F15" s="231"/>
      <c r="G15" s="231"/>
      <c r="H15" s="231"/>
      <c r="I15" s="232"/>
      <c r="J15" s="12"/>
      <c r="K15" s="172"/>
      <c r="L15" s="172"/>
    </row>
    <row r="16" spans="1:12" ht="40.5" customHeight="1">
      <c r="A16" s="13" t="s">
        <v>7</v>
      </c>
      <c r="B16" s="30">
        <v>9072.9599999999991</v>
      </c>
      <c r="C16" s="30">
        <v>6452.3059800000001</v>
      </c>
      <c r="D16" s="56"/>
      <c r="E16" s="30">
        <v>6452.3059800000001</v>
      </c>
      <c r="F16" s="56"/>
      <c r="G16" s="30">
        <v>6470.8</v>
      </c>
      <c r="H16" s="46">
        <f>G16*100/B16</f>
        <v>71.319613444785389</v>
      </c>
      <c r="I16" s="11" t="s">
        <v>129</v>
      </c>
      <c r="J16" s="11" t="s">
        <v>243</v>
      </c>
      <c r="K16" s="172">
        <f t="shared" si="8"/>
        <v>71.115776769654005</v>
      </c>
      <c r="L16" s="172">
        <f t="shared" si="9"/>
        <v>71.319613444785389</v>
      </c>
    </row>
    <row r="17" spans="1:12" ht="31.5" hidden="1">
      <c r="A17" s="13" t="s">
        <v>9</v>
      </c>
      <c r="B17" s="30"/>
      <c r="C17" s="30"/>
      <c r="D17" s="56"/>
      <c r="E17" s="30"/>
      <c r="F17" s="56"/>
      <c r="G17" s="30"/>
      <c r="H17" s="46" t="e">
        <f t="shared" ref="H17:H18" si="10">G17*100/B17</f>
        <v>#DIV/0!</v>
      </c>
      <c r="I17" s="11"/>
      <c r="J17" s="11"/>
      <c r="K17" s="172" t="e">
        <f t="shared" si="8"/>
        <v>#DIV/0!</v>
      </c>
      <c r="L17" s="172" t="e">
        <f t="shared" si="9"/>
        <v>#DIV/0!</v>
      </c>
    </row>
    <row r="18" spans="1:12" ht="40.5" customHeight="1">
      <c r="A18" s="13" t="s">
        <v>5</v>
      </c>
      <c r="B18" s="30">
        <v>812</v>
      </c>
      <c r="C18" s="30">
        <v>570.12512000000004</v>
      </c>
      <c r="D18" s="56"/>
      <c r="E18" s="30">
        <v>570.12512000000004</v>
      </c>
      <c r="F18" s="56"/>
      <c r="G18" s="30">
        <v>610.4</v>
      </c>
      <c r="H18" s="46">
        <f t="shared" si="10"/>
        <v>75.172413793103445</v>
      </c>
      <c r="I18" s="11" t="s">
        <v>119</v>
      </c>
      <c r="J18" s="11" t="s">
        <v>107</v>
      </c>
      <c r="K18" s="172">
        <f t="shared" si="8"/>
        <v>70.212453201970447</v>
      </c>
      <c r="L18" s="172">
        <f t="shared" si="9"/>
        <v>75.172413793103445</v>
      </c>
    </row>
    <row r="19" spans="1:12" ht="24" hidden="1" customHeight="1">
      <c r="A19" s="13" t="s">
        <v>6</v>
      </c>
      <c r="B19" s="30"/>
      <c r="C19" s="30"/>
      <c r="D19" s="56"/>
      <c r="E19" s="30"/>
      <c r="F19" s="56"/>
      <c r="G19" s="30"/>
      <c r="H19" s="46"/>
      <c r="I19" s="11"/>
      <c r="J19" s="11"/>
      <c r="K19" s="172" t="e">
        <f t="shared" si="8"/>
        <v>#DIV/0!</v>
      </c>
      <c r="L19" s="172" t="e">
        <f t="shared" si="9"/>
        <v>#DIV/0!</v>
      </c>
    </row>
    <row r="20" spans="1:12" s="2" customFormat="1">
      <c r="A20" s="230" t="s">
        <v>228</v>
      </c>
      <c r="B20" s="231"/>
      <c r="C20" s="231"/>
      <c r="D20" s="231"/>
      <c r="E20" s="231"/>
      <c r="F20" s="231"/>
      <c r="G20" s="231"/>
      <c r="H20" s="231"/>
      <c r="I20" s="232"/>
      <c r="J20" s="12"/>
      <c r="K20" s="172"/>
      <c r="L20" s="172"/>
    </row>
    <row r="21" spans="1:12" ht="38.25" customHeight="1">
      <c r="A21" s="13" t="s">
        <v>7</v>
      </c>
      <c r="B21" s="30">
        <v>2464.7495399999998</v>
      </c>
      <c r="C21" s="30">
        <v>1910.0690999999999</v>
      </c>
      <c r="D21" s="56"/>
      <c r="E21" s="30">
        <v>1910.0690999999999</v>
      </c>
      <c r="F21" s="56"/>
      <c r="G21" s="30">
        <v>1910.1</v>
      </c>
      <c r="H21" s="46">
        <f t="shared" ref="H21" si="11">G21*100/B21</f>
        <v>77.496717982955786</v>
      </c>
      <c r="I21" s="244" t="s">
        <v>323</v>
      </c>
      <c r="J21" s="244"/>
      <c r="K21" s="172">
        <f t="shared" si="8"/>
        <v>77.495464305878329</v>
      </c>
      <c r="L21" s="172">
        <f t="shared" si="9"/>
        <v>77.496717982955786</v>
      </c>
    </row>
    <row r="22" spans="1:12" ht="31.5" hidden="1" customHeight="1">
      <c r="A22" s="13" t="s">
        <v>9</v>
      </c>
      <c r="B22" s="30"/>
      <c r="C22" s="30"/>
      <c r="D22" s="56"/>
      <c r="E22" s="30"/>
      <c r="F22" s="56"/>
      <c r="G22" s="30"/>
      <c r="H22" s="46"/>
      <c r="I22" s="245"/>
      <c r="J22" s="245"/>
      <c r="K22" s="172" t="e">
        <f t="shared" si="8"/>
        <v>#DIV/0!</v>
      </c>
      <c r="L22" s="172" t="e">
        <f t="shared" si="9"/>
        <v>#DIV/0!</v>
      </c>
    </row>
    <row r="23" spans="1:12" ht="27" customHeight="1">
      <c r="A23" s="13" t="s">
        <v>5</v>
      </c>
      <c r="B23" s="30">
        <f>808.64925+80.10029+600</f>
        <v>1488.74954</v>
      </c>
      <c r="C23" s="30">
        <f>1910.0691-586.7744</f>
        <v>1323.2946999999999</v>
      </c>
      <c r="D23" s="56"/>
      <c r="E23" s="30">
        <f>658.10635+65.18835+600</f>
        <v>1323.2946999999999</v>
      </c>
      <c r="F23" s="56"/>
      <c r="G23" s="30">
        <v>1323.3</v>
      </c>
      <c r="H23" s="46">
        <f t="shared" ref="H23" si="12">G23*100/B23</f>
        <v>88.8866773386207</v>
      </c>
      <c r="I23" s="246"/>
      <c r="J23" s="245"/>
      <c r="K23" s="172">
        <f t="shared" si="8"/>
        <v>88.886321335152189</v>
      </c>
      <c r="L23" s="172">
        <f t="shared" si="9"/>
        <v>88.8866773386207</v>
      </c>
    </row>
    <row r="24" spans="1:12" ht="31.5" hidden="1" customHeight="1">
      <c r="A24" s="13" t="s">
        <v>6</v>
      </c>
      <c r="B24" s="30">
        <v>0</v>
      </c>
      <c r="C24" s="30">
        <v>0</v>
      </c>
      <c r="D24" s="56"/>
      <c r="E24" s="30">
        <v>0</v>
      </c>
      <c r="F24" s="56"/>
      <c r="G24" s="30">
        <v>0</v>
      </c>
      <c r="H24" s="46"/>
      <c r="I24" s="11"/>
      <c r="J24" s="246"/>
      <c r="K24" s="172" t="e">
        <f t="shared" si="8"/>
        <v>#DIV/0!</v>
      </c>
      <c r="L24" s="172" t="e">
        <f t="shared" si="9"/>
        <v>#DIV/0!</v>
      </c>
    </row>
    <row r="25" spans="1:12" ht="31.5" customHeight="1">
      <c r="A25" s="227" t="s">
        <v>216</v>
      </c>
      <c r="B25" s="228"/>
      <c r="C25" s="228"/>
      <c r="D25" s="228"/>
      <c r="E25" s="228"/>
      <c r="F25" s="228"/>
      <c r="G25" s="228"/>
      <c r="H25" s="228"/>
      <c r="I25" s="228"/>
      <c r="J25" s="229"/>
      <c r="L25" s="172"/>
    </row>
    <row r="26" spans="1:12" ht="81.75" customHeight="1">
      <c r="A26" s="13" t="s">
        <v>7</v>
      </c>
      <c r="B26" s="30">
        <v>46</v>
      </c>
      <c r="C26" s="30">
        <v>0</v>
      </c>
      <c r="D26" s="56">
        <f t="shared" ref="D26" si="13">C26*100/B26</f>
        <v>0</v>
      </c>
      <c r="E26" s="30">
        <v>0</v>
      </c>
      <c r="F26" s="56">
        <f>E26*100/B26</f>
        <v>0</v>
      </c>
      <c r="G26" s="30">
        <v>0</v>
      </c>
      <c r="H26" s="46">
        <f t="shared" ref="H26" si="14">G26*100/B26</f>
        <v>0</v>
      </c>
      <c r="I26" s="11"/>
      <c r="J26" s="11" t="s">
        <v>253</v>
      </c>
      <c r="K26" s="172">
        <f t="shared" si="8"/>
        <v>0</v>
      </c>
      <c r="L26" s="172">
        <f t="shared" si="9"/>
        <v>0</v>
      </c>
    </row>
    <row r="27" spans="1:12" ht="31.5" hidden="1">
      <c r="A27" s="13" t="s">
        <v>9</v>
      </c>
      <c r="B27" s="30"/>
      <c r="C27" s="30"/>
      <c r="D27" s="56"/>
      <c r="E27" s="30"/>
      <c r="F27" s="56"/>
      <c r="G27" s="30"/>
      <c r="H27" s="46"/>
      <c r="I27" s="11"/>
      <c r="J27" s="11"/>
      <c r="K27" s="172" t="e">
        <f t="shared" si="8"/>
        <v>#DIV/0!</v>
      </c>
      <c r="L27" s="172" t="e">
        <f t="shared" si="9"/>
        <v>#DIV/0!</v>
      </c>
    </row>
    <row r="28" spans="1:12" hidden="1">
      <c r="A28" s="13" t="s">
        <v>5</v>
      </c>
      <c r="B28" s="30"/>
      <c r="C28" s="30"/>
      <c r="D28" s="56"/>
      <c r="E28" s="30"/>
      <c r="F28" s="56"/>
      <c r="G28" s="30"/>
      <c r="H28" s="46"/>
      <c r="I28" s="11"/>
      <c r="J28" s="11"/>
      <c r="K28" s="172" t="e">
        <f t="shared" si="8"/>
        <v>#DIV/0!</v>
      </c>
      <c r="L28" s="172" t="e">
        <f t="shared" si="9"/>
        <v>#DIV/0!</v>
      </c>
    </row>
    <row r="29" spans="1:12" ht="31.5" hidden="1">
      <c r="A29" s="13" t="s">
        <v>6</v>
      </c>
      <c r="B29" s="30"/>
      <c r="C29" s="30"/>
      <c r="D29" s="56"/>
      <c r="E29" s="30"/>
      <c r="F29" s="56"/>
      <c r="G29" s="30"/>
      <c r="H29" s="46"/>
      <c r="I29" s="11"/>
      <c r="J29" s="11"/>
      <c r="K29" s="172" t="e">
        <f t="shared" si="8"/>
        <v>#DIV/0!</v>
      </c>
      <c r="L29" s="172" t="e">
        <f t="shared" si="9"/>
        <v>#DIV/0!</v>
      </c>
    </row>
    <row r="30" spans="1:12" ht="32.25" customHeight="1">
      <c r="A30" s="227" t="s">
        <v>221</v>
      </c>
      <c r="B30" s="228"/>
      <c r="C30" s="228"/>
      <c r="D30" s="228"/>
      <c r="E30" s="228"/>
      <c r="F30" s="228"/>
      <c r="G30" s="228"/>
      <c r="H30" s="228"/>
      <c r="I30" s="228"/>
      <c r="J30" s="229"/>
      <c r="L30" s="172"/>
    </row>
    <row r="31" spans="1:12">
      <c r="A31" s="13" t="s">
        <v>7</v>
      </c>
      <c r="B31" s="30">
        <f>B36+B42+B47</f>
        <v>1218641.01107</v>
      </c>
      <c r="C31" s="30">
        <f>C36+C42+C47</f>
        <v>688350.78326000005</v>
      </c>
      <c r="D31" s="56">
        <f t="shared" ref="D31:D33" si="15">C31*100/B31</f>
        <v>56.485115551429644</v>
      </c>
      <c r="E31" s="30">
        <f>E36+E42+E47</f>
        <v>682914.41943000001</v>
      </c>
      <c r="F31" s="56">
        <f>E31*100/B31</f>
        <v>56.039015036132959</v>
      </c>
      <c r="G31" s="30">
        <f>G36+G42+G47</f>
        <v>724829.1</v>
      </c>
      <c r="H31" s="46">
        <f t="shared" ref="H31:H33" si="16">G31*100/B31</f>
        <v>59.47847589369902</v>
      </c>
      <c r="I31" s="11"/>
      <c r="J31" s="11"/>
      <c r="K31" s="172">
        <f t="shared" si="8"/>
        <v>56.039015036132959</v>
      </c>
      <c r="L31" s="172">
        <f t="shared" si="9"/>
        <v>59.47847589369902</v>
      </c>
    </row>
    <row r="32" spans="1:12" ht="31.5">
      <c r="A32" s="13" t="s">
        <v>9</v>
      </c>
      <c r="B32" s="30">
        <f t="shared" ref="B32:C34" si="17">B38+B43+B48</f>
        <v>372122.49395999999</v>
      </c>
      <c r="C32" s="30">
        <f t="shared" si="17"/>
        <v>127237.4314</v>
      </c>
      <c r="D32" s="56">
        <f t="shared" si="15"/>
        <v>34.192351568426538</v>
      </c>
      <c r="E32" s="30">
        <f>E38+E43+E48</f>
        <v>127237.4314</v>
      </c>
      <c r="F32" s="56">
        <f>E32*100/B32</f>
        <v>34.192351568426538</v>
      </c>
      <c r="G32" s="30">
        <f>G38+G43+G48</f>
        <v>127237.4</v>
      </c>
      <c r="H32" s="46">
        <f t="shared" si="16"/>
        <v>34.192343130344852</v>
      </c>
      <c r="I32" s="11"/>
      <c r="J32" s="11"/>
      <c r="K32" s="172">
        <f t="shared" si="8"/>
        <v>34.192351568426538</v>
      </c>
      <c r="L32" s="172">
        <f t="shared" si="9"/>
        <v>34.192343130344852</v>
      </c>
    </row>
    <row r="33" spans="1:12" ht="18.75" customHeight="1">
      <c r="A33" s="13" t="s">
        <v>5</v>
      </c>
      <c r="B33" s="30">
        <f t="shared" si="17"/>
        <v>951863.06165000005</v>
      </c>
      <c r="C33" s="30">
        <f t="shared" si="17"/>
        <v>512312.77463</v>
      </c>
      <c r="D33" s="56">
        <f t="shared" si="15"/>
        <v>53.822109006093292</v>
      </c>
      <c r="E33" s="30">
        <f>E39+E44+E49</f>
        <v>506962.45889000001</v>
      </c>
      <c r="F33" s="56">
        <f>E33*100/B33</f>
        <v>53.2600201977803</v>
      </c>
      <c r="G33" s="30">
        <f>G39+G44+G49</f>
        <v>553392.6</v>
      </c>
      <c r="H33" s="46">
        <f t="shared" si="16"/>
        <v>58.137837499516543</v>
      </c>
      <c r="I33" s="11"/>
      <c r="J33" s="11"/>
      <c r="K33" s="172">
        <f t="shared" si="8"/>
        <v>53.2600201977803</v>
      </c>
      <c r="L33" s="172">
        <f t="shared" si="9"/>
        <v>58.137837499516543</v>
      </c>
    </row>
    <row r="34" spans="1:12" ht="31.5">
      <c r="A34" s="13" t="s">
        <v>6</v>
      </c>
      <c r="B34" s="30">
        <f t="shared" si="17"/>
        <v>0</v>
      </c>
      <c r="C34" s="30">
        <f t="shared" si="17"/>
        <v>0</v>
      </c>
      <c r="D34" s="56"/>
      <c r="E34" s="30">
        <f>E40+E45+E50</f>
        <v>0</v>
      </c>
      <c r="F34" s="56"/>
      <c r="G34" s="30">
        <f>G40+G45+G50</f>
        <v>0</v>
      </c>
      <c r="H34" s="46"/>
      <c r="I34" s="11"/>
      <c r="J34" s="11"/>
      <c r="L34" s="172"/>
    </row>
    <row r="35" spans="1:12" s="26" customFormat="1" ht="21.75" customHeight="1">
      <c r="A35" s="236" t="s">
        <v>14</v>
      </c>
      <c r="B35" s="242"/>
      <c r="C35" s="242"/>
      <c r="D35" s="242"/>
      <c r="E35" s="242"/>
      <c r="F35" s="242"/>
      <c r="G35" s="242"/>
      <c r="H35" s="242"/>
      <c r="I35" s="242"/>
      <c r="J35" s="243"/>
      <c r="K35" s="172"/>
      <c r="L35" s="172"/>
    </row>
    <row r="36" spans="1:12" ht="189">
      <c r="A36" s="65" t="s">
        <v>7</v>
      </c>
      <c r="B36" s="189">
        <v>1155313.77807</v>
      </c>
      <c r="C36" s="189">
        <v>645573.23909000005</v>
      </c>
      <c r="D36" s="198"/>
      <c r="E36" s="189">
        <v>640146.05637999997</v>
      </c>
      <c r="F36" s="56"/>
      <c r="G36" s="189">
        <v>681189.6</v>
      </c>
      <c r="H36" s="46">
        <f t="shared" ref="H36:H39" si="18">G36*100/B36</f>
        <v>58.961436531810058</v>
      </c>
      <c r="I36" s="191" t="s">
        <v>244</v>
      </c>
      <c r="J36" s="191" t="s">
        <v>300</v>
      </c>
      <c r="K36" s="172">
        <f t="shared" si="8"/>
        <v>55.408848100936765</v>
      </c>
      <c r="L36" s="172">
        <f t="shared" si="9"/>
        <v>58.961436531810058</v>
      </c>
    </row>
    <row r="37" spans="1:12" ht="289.5" customHeight="1">
      <c r="A37" s="66"/>
      <c r="B37" s="190"/>
      <c r="C37" s="190"/>
      <c r="D37" s="199"/>
      <c r="E37" s="190"/>
      <c r="F37" s="56"/>
      <c r="G37" s="190"/>
      <c r="H37" s="46"/>
      <c r="I37" s="192" t="s">
        <v>245</v>
      </c>
      <c r="J37" s="192"/>
      <c r="L37" s="172"/>
    </row>
    <row r="38" spans="1:12" ht="68.25" customHeight="1">
      <c r="A38" s="13" t="s">
        <v>9</v>
      </c>
      <c r="B38" s="30">
        <v>372122.49395999999</v>
      </c>
      <c r="C38" s="30">
        <v>127237.4314</v>
      </c>
      <c r="D38" s="56"/>
      <c r="E38" s="30">
        <v>127237.4314</v>
      </c>
      <c r="F38" s="56"/>
      <c r="G38" s="30">
        <v>127237.4</v>
      </c>
      <c r="H38" s="46">
        <f t="shared" si="18"/>
        <v>34.192343130344852</v>
      </c>
      <c r="I38" s="11" t="s">
        <v>246</v>
      </c>
      <c r="J38" s="11" t="s">
        <v>201</v>
      </c>
      <c r="K38" s="172">
        <f t="shared" si="8"/>
        <v>34.192351568426538</v>
      </c>
      <c r="L38" s="172">
        <f t="shared" si="9"/>
        <v>34.192343130344852</v>
      </c>
    </row>
    <row r="39" spans="1:12" ht="270" customHeight="1">
      <c r="A39" s="13" t="s">
        <v>5</v>
      </c>
      <c r="B39" s="30">
        <f>327222.2695+624640.79215</f>
        <v>951863.06165000005</v>
      </c>
      <c r="C39" s="30">
        <v>512312.77463</v>
      </c>
      <c r="D39" s="56"/>
      <c r="E39" s="30">
        <v>506962.45889000001</v>
      </c>
      <c r="F39" s="56">
        <f>E39*100/B39</f>
        <v>53.2600201977803</v>
      </c>
      <c r="G39" s="30">
        <v>553392.6</v>
      </c>
      <c r="H39" s="46">
        <f t="shared" si="18"/>
        <v>58.137837499516543</v>
      </c>
      <c r="I39" s="11" t="s">
        <v>247</v>
      </c>
      <c r="J39" s="11" t="s">
        <v>241</v>
      </c>
      <c r="K39" s="172">
        <f>E39*100/B39</f>
        <v>53.2600201977803</v>
      </c>
      <c r="L39" s="172">
        <f t="shared" si="9"/>
        <v>58.137837499516543</v>
      </c>
    </row>
    <row r="40" spans="1:12" ht="36" hidden="1" customHeight="1">
      <c r="A40" s="13" t="s">
        <v>6</v>
      </c>
      <c r="B40" s="30"/>
      <c r="C40" s="30"/>
      <c r="D40" s="56"/>
      <c r="E40" s="30"/>
      <c r="F40" s="56"/>
      <c r="G40" s="30"/>
      <c r="H40" s="46"/>
      <c r="I40" s="11"/>
      <c r="J40" s="11"/>
      <c r="K40" s="172" t="e">
        <f t="shared" si="8"/>
        <v>#DIV/0!</v>
      </c>
      <c r="L40" s="172" t="e">
        <f t="shared" si="9"/>
        <v>#DIV/0!</v>
      </c>
    </row>
    <row r="41" spans="1:12" s="2" customFormat="1" ht="15.75" customHeight="1">
      <c r="A41" s="239" t="s">
        <v>15</v>
      </c>
      <c r="B41" s="240"/>
      <c r="C41" s="240"/>
      <c r="D41" s="240"/>
      <c r="E41" s="240"/>
      <c r="F41" s="240"/>
      <c r="G41" s="240"/>
      <c r="H41" s="240"/>
      <c r="I41" s="240"/>
      <c r="J41" s="241"/>
      <c r="K41" s="172"/>
      <c r="L41" s="172"/>
    </row>
    <row r="42" spans="1:12" ht="159" customHeight="1">
      <c r="A42" s="13" t="s">
        <v>7</v>
      </c>
      <c r="B42" s="30">
        <v>63065.233</v>
      </c>
      <c r="C42" s="30">
        <v>42738.924169999998</v>
      </c>
      <c r="D42" s="56"/>
      <c r="E42" s="30">
        <v>42737.743049999997</v>
      </c>
      <c r="F42" s="56">
        <f>E42*100/B42</f>
        <v>67.767517881048661</v>
      </c>
      <c r="G42" s="30">
        <v>43600.9</v>
      </c>
      <c r="H42" s="46">
        <f t="shared" ref="H42" si="19">G42*100/B42</f>
        <v>69.136191092800686</v>
      </c>
      <c r="I42" s="11" t="s">
        <v>248</v>
      </c>
      <c r="J42" s="11" t="s">
        <v>321</v>
      </c>
      <c r="K42" s="172">
        <f t="shared" si="8"/>
        <v>67.767517881048661</v>
      </c>
      <c r="L42" s="172">
        <f>G42*100/B42</f>
        <v>69.136191092800686</v>
      </c>
    </row>
    <row r="43" spans="1:12" ht="31.5" hidden="1">
      <c r="A43" s="13" t="s">
        <v>9</v>
      </c>
      <c r="B43" s="30"/>
      <c r="C43" s="30"/>
      <c r="D43" s="56"/>
      <c r="E43" s="30"/>
      <c r="F43" s="56"/>
      <c r="G43" s="30"/>
      <c r="H43" s="46"/>
      <c r="I43" s="11"/>
      <c r="J43" s="11"/>
      <c r="K43" s="172" t="e">
        <f t="shared" si="8"/>
        <v>#DIV/0!</v>
      </c>
      <c r="L43" s="172" t="e">
        <f t="shared" si="9"/>
        <v>#DIV/0!</v>
      </c>
    </row>
    <row r="44" spans="1:12" hidden="1">
      <c r="A44" s="13" t="s">
        <v>5</v>
      </c>
      <c r="B44" s="30"/>
      <c r="C44" s="30"/>
      <c r="D44" s="56"/>
      <c r="E44" s="30"/>
      <c r="F44" s="56"/>
      <c r="G44" s="30"/>
      <c r="H44" s="46"/>
      <c r="I44" s="11"/>
      <c r="J44" s="11"/>
      <c r="K44" s="172" t="e">
        <f t="shared" si="8"/>
        <v>#DIV/0!</v>
      </c>
      <c r="L44" s="172" t="e">
        <f t="shared" si="9"/>
        <v>#DIV/0!</v>
      </c>
    </row>
    <row r="45" spans="1:12" ht="18.75" hidden="1" customHeight="1">
      <c r="A45" s="13" t="s">
        <v>6</v>
      </c>
      <c r="B45" s="30"/>
      <c r="C45" s="30"/>
      <c r="D45" s="56"/>
      <c r="E45" s="30"/>
      <c r="F45" s="56"/>
      <c r="G45" s="30"/>
      <c r="H45" s="46"/>
      <c r="I45" s="11"/>
      <c r="J45" s="11"/>
      <c r="K45" s="172" t="e">
        <f t="shared" si="8"/>
        <v>#DIV/0!</v>
      </c>
      <c r="L45" s="172" t="e">
        <f t="shared" si="9"/>
        <v>#DIV/0!</v>
      </c>
    </row>
    <row r="46" spans="1:12" s="2" customFormat="1" ht="15.75" customHeight="1">
      <c r="A46" s="230" t="s">
        <v>16</v>
      </c>
      <c r="B46" s="231"/>
      <c r="C46" s="231"/>
      <c r="D46" s="231"/>
      <c r="E46" s="231"/>
      <c r="F46" s="231"/>
      <c r="G46" s="231"/>
      <c r="H46" s="231"/>
      <c r="I46" s="231"/>
      <c r="J46" s="232"/>
      <c r="K46" s="172"/>
      <c r="L46" s="172"/>
    </row>
    <row r="47" spans="1:12" ht="34.5" customHeight="1">
      <c r="A47" s="13" t="s">
        <v>7</v>
      </c>
      <c r="B47" s="30">
        <v>262</v>
      </c>
      <c r="C47" s="55">
        <v>38.619999999999997</v>
      </c>
      <c r="D47" s="56"/>
      <c r="E47" s="30">
        <v>30.62</v>
      </c>
      <c r="F47" s="56">
        <f>E47*100/B47</f>
        <v>11.687022900763358</v>
      </c>
      <c r="G47" s="30">
        <v>38.6</v>
      </c>
      <c r="H47" s="46">
        <f t="shared" ref="H47" si="20">G47*100/B47</f>
        <v>14.732824427480915</v>
      </c>
      <c r="I47" s="11" t="s">
        <v>120</v>
      </c>
      <c r="J47" s="11" t="s">
        <v>322</v>
      </c>
      <c r="K47" s="172">
        <f t="shared" si="8"/>
        <v>11.687022900763358</v>
      </c>
      <c r="L47" s="172">
        <f t="shared" si="9"/>
        <v>14.732824427480915</v>
      </c>
    </row>
    <row r="48" spans="1:12" ht="31.5" hidden="1">
      <c r="A48" s="13" t="s">
        <v>9</v>
      </c>
      <c r="B48" s="30"/>
      <c r="C48" s="30"/>
      <c r="D48" s="56"/>
      <c r="E48" s="30"/>
      <c r="F48" s="56"/>
      <c r="G48" s="30"/>
      <c r="H48" s="46"/>
      <c r="I48" s="11"/>
      <c r="J48" s="11"/>
      <c r="K48" s="172" t="e">
        <f t="shared" si="8"/>
        <v>#DIV/0!</v>
      </c>
      <c r="L48" s="172" t="e">
        <f t="shared" si="9"/>
        <v>#DIV/0!</v>
      </c>
    </row>
    <row r="49" spans="1:12" hidden="1">
      <c r="A49" s="13" t="s">
        <v>5</v>
      </c>
      <c r="B49" s="30"/>
      <c r="C49" s="30"/>
      <c r="D49" s="56"/>
      <c r="E49" s="30"/>
      <c r="F49" s="56"/>
      <c r="G49" s="30"/>
      <c r="H49" s="46"/>
      <c r="I49" s="11"/>
      <c r="J49" s="11"/>
      <c r="K49" s="172" t="e">
        <f t="shared" si="8"/>
        <v>#DIV/0!</v>
      </c>
      <c r="L49" s="172" t="e">
        <f t="shared" si="9"/>
        <v>#DIV/0!</v>
      </c>
    </row>
    <row r="50" spans="1:12" ht="31.5" hidden="1">
      <c r="A50" s="13" t="s">
        <v>6</v>
      </c>
      <c r="B50" s="30"/>
      <c r="C50" s="30"/>
      <c r="D50" s="56"/>
      <c r="E50" s="30"/>
      <c r="F50" s="56"/>
      <c r="G50" s="30"/>
      <c r="H50" s="46"/>
      <c r="I50" s="11"/>
      <c r="J50" s="11"/>
      <c r="K50" s="172" t="e">
        <f t="shared" si="8"/>
        <v>#DIV/0!</v>
      </c>
      <c r="L50" s="172" t="e">
        <f t="shared" si="9"/>
        <v>#DIV/0!</v>
      </c>
    </row>
    <row r="51" spans="1:12" ht="42.75" customHeight="1">
      <c r="A51" s="227" t="s">
        <v>214</v>
      </c>
      <c r="B51" s="228"/>
      <c r="C51" s="228"/>
      <c r="D51" s="228"/>
      <c r="E51" s="228"/>
      <c r="F51" s="228"/>
      <c r="G51" s="228"/>
      <c r="H51" s="228"/>
      <c r="I51" s="228"/>
      <c r="J51" s="229"/>
      <c r="L51" s="172"/>
    </row>
    <row r="52" spans="1:12" ht="114" customHeight="1">
      <c r="A52" s="13" t="s">
        <v>7</v>
      </c>
      <c r="B52" s="30">
        <v>4151</v>
      </c>
      <c r="C52" s="30">
        <v>2458.0665199999999</v>
      </c>
      <c r="D52" s="56"/>
      <c r="E52" s="30">
        <v>2448.77304</v>
      </c>
      <c r="F52" s="56"/>
      <c r="G52" s="30">
        <v>2577.3000000000002</v>
      </c>
      <c r="H52" s="46">
        <f t="shared" ref="H52" si="21">G52*100/B52</f>
        <v>62.08865333654542</v>
      </c>
      <c r="I52" s="11" t="s">
        <v>327</v>
      </c>
      <c r="J52" s="11" t="s">
        <v>326</v>
      </c>
      <c r="K52" s="172">
        <f t="shared" si="8"/>
        <v>58.992364249578415</v>
      </c>
      <c r="L52" s="172">
        <f t="shared" si="9"/>
        <v>62.08865333654542</v>
      </c>
    </row>
    <row r="53" spans="1:12" ht="31.5" hidden="1">
      <c r="A53" s="13" t="s">
        <v>9</v>
      </c>
      <c r="B53" s="30"/>
      <c r="C53" s="30"/>
      <c r="D53" s="56"/>
      <c r="E53" s="30"/>
      <c r="F53" s="56"/>
      <c r="G53" s="30"/>
      <c r="H53" s="46"/>
      <c r="I53" s="11"/>
      <c r="J53" s="11"/>
      <c r="K53" s="172" t="e">
        <f t="shared" si="8"/>
        <v>#DIV/0!</v>
      </c>
      <c r="L53" s="172" t="e">
        <f t="shared" si="9"/>
        <v>#DIV/0!</v>
      </c>
    </row>
    <row r="54" spans="1:12" ht="126">
      <c r="A54" s="13" t="s">
        <v>5</v>
      </c>
      <c r="B54" s="30">
        <v>571</v>
      </c>
      <c r="C54" s="30">
        <f>136.62307+150.7</f>
        <v>287.32307000000003</v>
      </c>
      <c r="D54" s="56"/>
      <c r="E54" s="30">
        <f>136.62307+150.7</f>
        <v>287.32307000000003</v>
      </c>
      <c r="F54" s="56"/>
      <c r="G54" s="30">
        <v>287.3</v>
      </c>
      <c r="H54" s="46">
        <f t="shared" ref="H54" si="22">G54*100/B54</f>
        <v>50.315236427320492</v>
      </c>
      <c r="I54" s="11" t="s">
        <v>328</v>
      </c>
      <c r="J54" s="11" t="s">
        <v>329</v>
      </c>
      <c r="K54" s="172">
        <f t="shared" si="8"/>
        <v>50.319276707530655</v>
      </c>
      <c r="L54" s="172">
        <f t="shared" si="9"/>
        <v>50.315236427320492</v>
      </c>
    </row>
    <row r="55" spans="1:12" ht="31.5" hidden="1">
      <c r="A55" s="13" t="s">
        <v>6</v>
      </c>
      <c r="B55" s="30"/>
      <c r="C55" s="30"/>
      <c r="D55" s="56"/>
      <c r="E55" s="30"/>
      <c r="F55" s="56"/>
      <c r="G55" s="30"/>
      <c r="H55" s="46"/>
      <c r="I55" s="11"/>
      <c r="J55" s="11"/>
      <c r="K55" s="172" t="e">
        <f t="shared" si="8"/>
        <v>#DIV/0!</v>
      </c>
      <c r="L55" s="172" t="e">
        <f t="shared" si="9"/>
        <v>#DIV/0!</v>
      </c>
    </row>
    <row r="56" spans="1:12" ht="24" customHeight="1">
      <c r="A56" s="227" t="s">
        <v>213</v>
      </c>
      <c r="B56" s="228"/>
      <c r="C56" s="228"/>
      <c r="D56" s="228"/>
      <c r="E56" s="228"/>
      <c r="F56" s="228"/>
      <c r="G56" s="228"/>
      <c r="H56" s="228"/>
      <c r="I56" s="228"/>
      <c r="J56" s="229"/>
      <c r="L56" s="172"/>
    </row>
    <row r="57" spans="1:12" ht="24.75" customHeight="1">
      <c r="A57" s="13" t="s">
        <v>7</v>
      </c>
      <c r="B57" s="30">
        <f t="shared" ref="B57:G58" si="23">B62+B67+B72+B77+B82</f>
        <v>77585.939579999991</v>
      </c>
      <c r="C57" s="30">
        <f t="shared" si="23"/>
        <v>52667.968260000001</v>
      </c>
      <c r="D57" s="56">
        <f t="shared" ref="D57" si="24">C57*100/B57</f>
        <v>67.883392977013955</v>
      </c>
      <c r="E57" s="30">
        <f t="shared" si="23"/>
        <v>52609.375959999998</v>
      </c>
      <c r="F57" s="56">
        <f>E57*100/B57</f>
        <v>67.807873752374562</v>
      </c>
      <c r="G57" s="30">
        <f t="shared" si="23"/>
        <v>49017.599999999999</v>
      </c>
      <c r="H57" s="46">
        <f t="shared" ref="H57" si="25">G57*100/B57</f>
        <v>63.178457675900461</v>
      </c>
      <c r="I57" s="11"/>
      <c r="J57" s="11"/>
      <c r="K57" s="172">
        <f t="shared" si="8"/>
        <v>67.807873752374562</v>
      </c>
      <c r="L57" s="172">
        <f t="shared" si="9"/>
        <v>63.178457675900461</v>
      </c>
    </row>
    <row r="58" spans="1:12" ht="31.5">
      <c r="A58" s="13" t="s">
        <v>9</v>
      </c>
      <c r="B58" s="30">
        <f t="shared" si="23"/>
        <v>0</v>
      </c>
      <c r="C58" s="30">
        <f t="shared" si="23"/>
        <v>0</v>
      </c>
      <c r="D58" s="56"/>
      <c r="E58" s="30">
        <f t="shared" si="23"/>
        <v>0</v>
      </c>
      <c r="F58" s="56"/>
      <c r="G58" s="30">
        <f t="shared" si="23"/>
        <v>0</v>
      </c>
      <c r="H58" s="46"/>
      <c r="I58" s="11"/>
      <c r="J58" s="11"/>
      <c r="L58" s="172"/>
    </row>
    <row r="59" spans="1:12">
      <c r="A59" s="13" t="s">
        <v>5</v>
      </c>
      <c r="B59" s="30">
        <f t="shared" ref="B59:G60" si="26">B64+B69+B74+B79+B84</f>
        <v>2209.0720000000001</v>
      </c>
      <c r="C59" s="30">
        <f t="shared" si="26"/>
        <v>2209.0709900000002</v>
      </c>
      <c r="D59" s="56">
        <f t="shared" ref="D59" si="27">C59*100/B59</f>
        <v>99.99995427944404</v>
      </c>
      <c r="E59" s="30">
        <f t="shared" si="26"/>
        <v>2209.0709900000002</v>
      </c>
      <c r="F59" s="56">
        <f>E59*100/B59</f>
        <v>99.99995427944404</v>
      </c>
      <c r="G59" s="30">
        <f t="shared" si="26"/>
        <v>2209.1</v>
      </c>
      <c r="H59" s="46">
        <f t="shared" ref="H59" si="28">G59*100/B59</f>
        <v>100.00126750056131</v>
      </c>
      <c r="I59" s="11"/>
      <c r="J59" s="11"/>
      <c r="K59" s="172">
        <f t="shared" si="8"/>
        <v>99.99995427944404</v>
      </c>
      <c r="L59" s="172">
        <f t="shared" si="9"/>
        <v>100.00126750056131</v>
      </c>
    </row>
    <row r="60" spans="1:12" ht="31.5">
      <c r="A60" s="13" t="s">
        <v>6</v>
      </c>
      <c r="B60" s="30">
        <f t="shared" si="26"/>
        <v>0</v>
      </c>
      <c r="C60" s="30">
        <f t="shared" si="26"/>
        <v>0</v>
      </c>
      <c r="D60" s="56"/>
      <c r="E60" s="30">
        <f t="shared" si="26"/>
        <v>0</v>
      </c>
      <c r="F60" s="56"/>
      <c r="G60" s="30">
        <f t="shared" si="26"/>
        <v>0</v>
      </c>
      <c r="H60" s="46"/>
      <c r="I60" s="11"/>
      <c r="J60" s="11"/>
      <c r="L60" s="172"/>
    </row>
    <row r="61" spans="1:12" s="26" customFormat="1" ht="21" customHeight="1">
      <c r="A61" s="233" t="s">
        <v>20</v>
      </c>
      <c r="B61" s="234"/>
      <c r="C61" s="234"/>
      <c r="D61" s="234"/>
      <c r="E61" s="234"/>
      <c r="F61" s="234"/>
      <c r="G61" s="234"/>
      <c r="H61" s="234"/>
      <c r="I61" s="234"/>
      <c r="J61" s="235"/>
      <c r="K61" s="172"/>
      <c r="L61" s="172"/>
    </row>
    <row r="62" spans="1:12" ht="126" customHeight="1">
      <c r="A62" s="13" t="s">
        <v>7</v>
      </c>
      <c r="B62" s="30">
        <v>22296.213</v>
      </c>
      <c r="C62" s="30">
        <v>15149.182199999999</v>
      </c>
      <c r="D62" s="56"/>
      <c r="E62" s="30">
        <v>15136.18218</v>
      </c>
      <c r="F62" s="56"/>
      <c r="G62" s="30">
        <v>14929.5</v>
      </c>
      <c r="H62" s="46">
        <f t="shared" ref="H62" si="29">G62*100/B62</f>
        <v>66.959801648827096</v>
      </c>
      <c r="I62" s="11" t="s">
        <v>257</v>
      </c>
      <c r="J62" s="11" t="s">
        <v>249</v>
      </c>
      <c r="K62" s="172">
        <f t="shared" si="8"/>
        <v>67.886784989002393</v>
      </c>
      <c r="L62" s="172">
        <f t="shared" si="9"/>
        <v>66.959801648827096</v>
      </c>
    </row>
    <row r="63" spans="1:12" ht="31.5" hidden="1">
      <c r="A63" s="13" t="s">
        <v>9</v>
      </c>
      <c r="B63" s="30"/>
      <c r="C63" s="30"/>
      <c r="D63" s="56"/>
      <c r="E63" s="30"/>
      <c r="F63" s="56"/>
      <c r="G63" s="30"/>
      <c r="H63" s="46"/>
      <c r="I63" s="11"/>
      <c r="J63" s="11"/>
      <c r="K63" s="172" t="e">
        <f t="shared" si="8"/>
        <v>#DIV/0!</v>
      </c>
      <c r="L63" s="172" t="e">
        <f t="shared" si="9"/>
        <v>#DIV/0!</v>
      </c>
    </row>
    <row r="64" spans="1:12" ht="63">
      <c r="A64" s="13" t="s">
        <v>5</v>
      </c>
      <c r="B64" s="30">
        <f>1064.719+105.302+889.051</f>
        <v>2059.0720000000001</v>
      </c>
      <c r="C64" s="30">
        <v>2059.0709900000002</v>
      </c>
      <c r="D64" s="56"/>
      <c r="E64" s="30">
        <f>889.05+105.30197+1064.71902</f>
        <v>2059.0709900000002</v>
      </c>
      <c r="F64" s="56"/>
      <c r="G64" s="30">
        <v>2059.1</v>
      </c>
      <c r="H64" s="46"/>
      <c r="I64" s="11" t="s">
        <v>258</v>
      </c>
      <c r="J64" s="11"/>
      <c r="K64" s="172">
        <f t="shared" si="8"/>
        <v>99.999950948776927</v>
      </c>
      <c r="L64" s="172">
        <f t="shared" si="9"/>
        <v>100.00135983588723</v>
      </c>
    </row>
    <row r="65" spans="1:12" ht="31.5" hidden="1">
      <c r="A65" s="13" t="s">
        <v>6</v>
      </c>
      <c r="B65" s="30"/>
      <c r="C65" s="30"/>
      <c r="D65" s="56"/>
      <c r="E65" s="30"/>
      <c r="F65" s="56"/>
      <c r="G65" s="30"/>
      <c r="H65" s="46"/>
      <c r="I65" s="11"/>
      <c r="J65" s="11"/>
      <c r="K65" s="172" t="e">
        <f t="shared" si="8"/>
        <v>#DIV/0!</v>
      </c>
      <c r="L65" s="172" t="e">
        <f t="shared" si="9"/>
        <v>#DIV/0!</v>
      </c>
    </row>
    <row r="66" spans="1:12" s="26" customFormat="1" ht="18.75" customHeight="1">
      <c r="A66" s="233" t="s">
        <v>19</v>
      </c>
      <c r="B66" s="234"/>
      <c r="C66" s="234"/>
      <c r="D66" s="234"/>
      <c r="E66" s="234"/>
      <c r="F66" s="234"/>
      <c r="G66" s="234"/>
      <c r="H66" s="234"/>
      <c r="I66" s="234"/>
      <c r="J66" s="235"/>
      <c r="K66" s="172"/>
      <c r="L66" s="172"/>
    </row>
    <row r="67" spans="1:12" ht="222.75" customHeight="1">
      <c r="A67" s="13" t="s">
        <v>7</v>
      </c>
      <c r="B67" s="30">
        <v>32578.50058</v>
      </c>
      <c r="C67" s="30">
        <v>21720.49048</v>
      </c>
      <c r="D67" s="56"/>
      <c r="E67" s="30">
        <v>21704.8354</v>
      </c>
      <c r="F67" s="56"/>
      <c r="G67" s="30">
        <v>20445.7</v>
      </c>
      <c r="H67" s="46">
        <f t="shared" ref="H67" si="30">G67*100/B67</f>
        <v>62.758259698887592</v>
      </c>
      <c r="I67" s="11" t="s">
        <v>259</v>
      </c>
      <c r="J67" s="11" t="s">
        <v>249</v>
      </c>
      <c r="K67" s="172">
        <f t="shared" si="8"/>
        <v>66.623187112928818</v>
      </c>
      <c r="L67" s="172">
        <f t="shared" si="9"/>
        <v>62.758259698887592</v>
      </c>
    </row>
    <row r="68" spans="1:12" ht="31.5" hidden="1">
      <c r="A68" s="13" t="s">
        <v>9</v>
      </c>
      <c r="B68" s="30"/>
      <c r="C68" s="30"/>
      <c r="D68" s="56" t="e">
        <f t="shared" ref="D68" si="31">C68*100/B68</f>
        <v>#DIV/0!</v>
      </c>
      <c r="E68" s="30"/>
      <c r="F68" s="56"/>
      <c r="G68" s="30"/>
      <c r="H68" s="46"/>
      <c r="I68" s="11"/>
      <c r="J68" s="11"/>
      <c r="K68" s="172" t="e">
        <f t="shared" si="8"/>
        <v>#DIV/0!</v>
      </c>
      <c r="L68" s="172" t="e">
        <f t="shared" si="9"/>
        <v>#DIV/0!</v>
      </c>
    </row>
    <row r="69" spans="1:12" ht="63">
      <c r="A69" s="13" t="s">
        <v>5</v>
      </c>
      <c r="B69" s="30">
        <v>150</v>
      </c>
      <c r="C69" s="30">
        <v>150</v>
      </c>
      <c r="D69" s="56"/>
      <c r="E69" s="30">
        <v>150</v>
      </c>
      <c r="F69" s="56"/>
      <c r="G69" s="30">
        <v>150</v>
      </c>
      <c r="H69" s="46">
        <f t="shared" ref="H69" si="32">G69*100/B69</f>
        <v>100</v>
      </c>
      <c r="I69" s="11" t="s">
        <v>266</v>
      </c>
      <c r="J69" s="11"/>
      <c r="K69" s="172">
        <f t="shared" si="8"/>
        <v>100</v>
      </c>
      <c r="L69" s="172">
        <f t="shared" si="9"/>
        <v>100</v>
      </c>
    </row>
    <row r="70" spans="1:12" ht="31.5" hidden="1">
      <c r="A70" s="13" t="s">
        <v>6</v>
      </c>
      <c r="B70" s="30"/>
      <c r="C70" s="30"/>
      <c r="D70" s="56"/>
      <c r="E70" s="30"/>
      <c r="F70" s="56"/>
      <c r="G70" s="30"/>
      <c r="H70" s="46"/>
      <c r="I70" s="11"/>
      <c r="J70" s="11"/>
      <c r="K70" s="172" t="e">
        <f t="shared" si="8"/>
        <v>#DIV/0!</v>
      </c>
      <c r="L70" s="172" t="e">
        <f t="shared" si="9"/>
        <v>#DIV/0!</v>
      </c>
    </row>
    <row r="71" spans="1:12" s="26" customFormat="1" ht="20.25" customHeight="1">
      <c r="A71" s="233" t="s">
        <v>21</v>
      </c>
      <c r="B71" s="234"/>
      <c r="C71" s="234"/>
      <c r="D71" s="234"/>
      <c r="E71" s="234"/>
      <c r="F71" s="234"/>
      <c r="G71" s="234"/>
      <c r="H71" s="234"/>
      <c r="I71" s="234"/>
      <c r="J71" s="235"/>
      <c r="K71" s="172"/>
      <c r="L71" s="172"/>
    </row>
    <row r="72" spans="1:12" ht="95.25" customHeight="1">
      <c r="A72" s="13" t="s">
        <v>7</v>
      </c>
      <c r="B72" s="30">
        <v>693</v>
      </c>
      <c r="C72" s="30">
        <v>561.41</v>
      </c>
      <c r="D72" s="56"/>
      <c r="E72" s="30">
        <v>561.41</v>
      </c>
      <c r="F72" s="56">
        <f>E72*100/B72</f>
        <v>81.011544011544018</v>
      </c>
      <c r="G72" s="30">
        <v>578.6</v>
      </c>
      <c r="H72" s="46">
        <f t="shared" ref="H72" si="33">G72*100/B72</f>
        <v>83.492063492063494</v>
      </c>
      <c r="I72" s="11" t="s">
        <v>260</v>
      </c>
      <c r="J72" s="11" t="s">
        <v>250</v>
      </c>
      <c r="K72" s="172">
        <f t="shared" si="8"/>
        <v>81.011544011544018</v>
      </c>
      <c r="L72" s="172">
        <f t="shared" si="9"/>
        <v>83.492063492063494</v>
      </c>
    </row>
    <row r="73" spans="1:12" ht="31.5" hidden="1">
      <c r="A73" s="13" t="s">
        <v>9</v>
      </c>
      <c r="B73" s="30"/>
      <c r="C73" s="30"/>
      <c r="D73" s="56"/>
      <c r="E73" s="30"/>
      <c r="F73" s="56"/>
      <c r="G73" s="30"/>
      <c r="H73" s="46"/>
      <c r="I73" s="11"/>
      <c r="J73" s="11"/>
      <c r="K73" s="172" t="e">
        <f t="shared" si="8"/>
        <v>#DIV/0!</v>
      </c>
      <c r="L73" s="172" t="e">
        <f t="shared" si="9"/>
        <v>#DIV/0!</v>
      </c>
    </row>
    <row r="74" spans="1:12" hidden="1">
      <c r="A74" s="13" t="s">
        <v>5</v>
      </c>
      <c r="B74" s="30"/>
      <c r="C74" s="30"/>
      <c r="D74" s="56"/>
      <c r="E74" s="30"/>
      <c r="F74" s="56"/>
      <c r="G74" s="30"/>
      <c r="H74" s="46"/>
      <c r="I74" s="11"/>
      <c r="J74" s="11"/>
      <c r="K74" s="172" t="e">
        <f t="shared" si="8"/>
        <v>#DIV/0!</v>
      </c>
      <c r="L74" s="172" t="e">
        <f t="shared" si="9"/>
        <v>#DIV/0!</v>
      </c>
    </row>
    <row r="75" spans="1:12" ht="31.5" hidden="1">
      <c r="A75" s="13" t="s">
        <v>6</v>
      </c>
      <c r="B75" s="30"/>
      <c r="C75" s="30"/>
      <c r="D75" s="56"/>
      <c r="E75" s="30"/>
      <c r="F75" s="56"/>
      <c r="G75" s="30"/>
      <c r="H75" s="46"/>
      <c r="I75" s="11"/>
      <c r="J75" s="11"/>
      <c r="K75" s="172" t="e">
        <f t="shared" si="8"/>
        <v>#DIV/0!</v>
      </c>
      <c r="L75" s="172" t="e">
        <f t="shared" si="9"/>
        <v>#DIV/0!</v>
      </c>
    </row>
    <row r="76" spans="1:12" s="2" customFormat="1" ht="15.75" customHeight="1">
      <c r="A76" s="239" t="s">
        <v>22</v>
      </c>
      <c r="B76" s="240"/>
      <c r="C76" s="240"/>
      <c r="D76" s="240"/>
      <c r="E76" s="240"/>
      <c r="F76" s="240"/>
      <c r="G76" s="240"/>
      <c r="H76" s="240"/>
      <c r="I76" s="240"/>
      <c r="J76" s="241"/>
      <c r="K76" s="172"/>
      <c r="L76" s="172"/>
    </row>
    <row r="77" spans="1:12" ht="63">
      <c r="A77" s="13" t="s">
        <v>7</v>
      </c>
      <c r="B77" s="30">
        <v>20037.599999999999</v>
      </c>
      <c r="C77" s="30">
        <v>14185.0672</v>
      </c>
      <c r="D77" s="56"/>
      <c r="E77" s="30">
        <v>14155.13</v>
      </c>
      <c r="F77" s="56"/>
      <c r="G77" s="30">
        <v>12043.5</v>
      </c>
      <c r="H77" s="46">
        <f t="shared" ref="H77" si="34">G77*100/B77</f>
        <v>60.104503533357295</v>
      </c>
      <c r="I77" s="11" t="s">
        <v>132</v>
      </c>
      <c r="J77" s="11" t="s">
        <v>251</v>
      </c>
      <c r="K77" s="172">
        <f t="shared" ref="K77:K139" si="35">E77*100/B77</f>
        <v>70.642841458058854</v>
      </c>
      <c r="L77" s="172">
        <f t="shared" ref="L77:L139" si="36">G77*100/B77</f>
        <v>60.104503533357295</v>
      </c>
    </row>
    <row r="78" spans="1:12" ht="31.5" hidden="1">
      <c r="A78" s="13" t="s">
        <v>9</v>
      </c>
      <c r="B78" s="30"/>
      <c r="C78" s="30"/>
      <c r="D78" s="56"/>
      <c r="E78" s="30"/>
      <c r="F78" s="56"/>
      <c r="G78" s="30"/>
      <c r="H78" s="46"/>
      <c r="I78" s="11"/>
      <c r="J78" s="11"/>
      <c r="K78" s="172" t="e">
        <f t="shared" si="35"/>
        <v>#DIV/0!</v>
      </c>
      <c r="L78" s="172" t="e">
        <f t="shared" si="36"/>
        <v>#DIV/0!</v>
      </c>
    </row>
    <row r="79" spans="1:12" hidden="1">
      <c r="A79" s="13" t="s">
        <v>5</v>
      </c>
      <c r="B79" s="30"/>
      <c r="C79" s="30"/>
      <c r="D79" s="56"/>
      <c r="E79" s="30"/>
      <c r="F79" s="56"/>
      <c r="G79" s="30"/>
      <c r="H79" s="46"/>
      <c r="I79" s="11"/>
      <c r="J79" s="11"/>
      <c r="K79" s="172" t="e">
        <f t="shared" si="35"/>
        <v>#DIV/0!</v>
      </c>
      <c r="L79" s="172" t="e">
        <f t="shared" si="36"/>
        <v>#DIV/0!</v>
      </c>
    </row>
    <row r="80" spans="1:12" ht="31.5" hidden="1">
      <c r="A80" s="13" t="s">
        <v>6</v>
      </c>
      <c r="B80" s="30"/>
      <c r="C80" s="30"/>
      <c r="D80" s="56"/>
      <c r="E80" s="30"/>
      <c r="F80" s="56"/>
      <c r="G80" s="30"/>
      <c r="H80" s="46"/>
      <c r="I80" s="11"/>
      <c r="J80" s="11"/>
      <c r="K80" s="172" t="e">
        <f t="shared" si="35"/>
        <v>#DIV/0!</v>
      </c>
      <c r="L80" s="172" t="e">
        <f t="shared" si="36"/>
        <v>#DIV/0!</v>
      </c>
    </row>
    <row r="81" spans="1:12" s="26" customFormat="1" ht="20.25" customHeight="1">
      <c r="A81" s="233" t="s">
        <v>23</v>
      </c>
      <c r="B81" s="234"/>
      <c r="C81" s="234"/>
      <c r="D81" s="234"/>
      <c r="E81" s="234"/>
      <c r="F81" s="234"/>
      <c r="G81" s="234"/>
      <c r="H81" s="234"/>
      <c r="I81" s="234"/>
      <c r="J81" s="235"/>
      <c r="K81" s="172"/>
      <c r="L81" s="172"/>
    </row>
    <row r="82" spans="1:12" ht="110.25">
      <c r="A82" s="13" t="s">
        <v>7</v>
      </c>
      <c r="B82" s="30">
        <v>1980.626</v>
      </c>
      <c r="C82" s="30">
        <v>1051.8183799999999</v>
      </c>
      <c r="D82" s="56"/>
      <c r="E82" s="30">
        <v>1051.8183799999999</v>
      </c>
      <c r="F82" s="56"/>
      <c r="G82" s="30">
        <v>1020.3</v>
      </c>
      <c r="H82" s="46">
        <f t="shared" ref="H82" si="37">G82*100/B82</f>
        <v>51.514016275662343</v>
      </c>
      <c r="I82" s="11" t="s">
        <v>134</v>
      </c>
      <c r="J82" s="11" t="s">
        <v>249</v>
      </c>
      <c r="K82" s="172">
        <f t="shared" si="35"/>
        <v>53.105350530589817</v>
      </c>
      <c r="L82" s="172">
        <f t="shared" si="36"/>
        <v>51.514016275662343</v>
      </c>
    </row>
    <row r="83" spans="1:12" ht="31.5" hidden="1">
      <c r="A83" s="13" t="s">
        <v>9</v>
      </c>
      <c r="B83" s="30"/>
      <c r="C83" s="30"/>
      <c r="D83" s="56"/>
      <c r="E83" s="30"/>
      <c r="F83" s="56"/>
      <c r="G83" s="30"/>
      <c r="H83" s="46"/>
      <c r="I83" s="11"/>
      <c r="J83" s="11"/>
      <c r="K83" s="172" t="e">
        <f t="shared" si="35"/>
        <v>#DIV/0!</v>
      </c>
      <c r="L83" s="172" t="e">
        <f t="shared" si="36"/>
        <v>#DIV/0!</v>
      </c>
    </row>
    <row r="84" spans="1:12" hidden="1">
      <c r="A84" s="13" t="s">
        <v>5</v>
      </c>
      <c r="B84" s="30"/>
      <c r="C84" s="30"/>
      <c r="D84" s="56"/>
      <c r="E84" s="30"/>
      <c r="F84" s="56"/>
      <c r="G84" s="30"/>
      <c r="H84" s="46"/>
      <c r="I84" s="11"/>
      <c r="J84" s="11"/>
      <c r="K84" s="172" t="e">
        <f t="shared" si="35"/>
        <v>#DIV/0!</v>
      </c>
      <c r="L84" s="172" t="e">
        <f t="shared" si="36"/>
        <v>#DIV/0!</v>
      </c>
    </row>
    <row r="85" spans="1:12" ht="31.5" hidden="1">
      <c r="A85" s="13" t="s">
        <v>6</v>
      </c>
      <c r="B85" s="30"/>
      <c r="C85" s="30"/>
      <c r="D85" s="56"/>
      <c r="E85" s="30"/>
      <c r="F85" s="56"/>
      <c r="G85" s="30"/>
      <c r="H85" s="46"/>
      <c r="I85" s="11"/>
      <c r="J85" s="11"/>
      <c r="K85" s="172" t="e">
        <f t="shared" si="35"/>
        <v>#DIV/0!</v>
      </c>
      <c r="L85" s="172" t="e">
        <f t="shared" si="36"/>
        <v>#DIV/0!</v>
      </c>
    </row>
    <row r="86" spans="1:12" ht="27.75" customHeight="1">
      <c r="A86" s="227" t="s">
        <v>202</v>
      </c>
      <c r="B86" s="228"/>
      <c r="C86" s="228"/>
      <c r="D86" s="228"/>
      <c r="E86" s="228"/>
      <c r="F86" s="228"/>
      <c r="G86" s="228"/>
      <c r="H86" s="228"/>
      <c r="I86" s="228"/>
      <c r="J86" s="229"/>
      <c r="L86" s="172"/>
    </row>
    <row r="87" spans="1:12" ht="94.5">
      <c r="A87" s="13" t="s">
        <v>7</v>
      </c>
      <c r="B87" s="30">
        <v>6352.8980000000001</v>
      </c>
      <c r="C87" s="30">
        <v>1076.539</v>
      </c>
      <c r="D87" s="56"/>
      <c r="E87" s="30">
        <v>1065.739</v>
      </c>
      <c r="F87" s="56"/>
      <c r="G87" s="30">
        <v>712.1</v>
      </c>
      <c r="H87" s="46">
        <f t="shared" ref="H87:H88" si="38">G87*100/B87</f>
        <v>11.209057661558552</v>
      </c>
      <c r="I87" s="11" t="s">
        <v>231</v>
      </c>
      <c r="J87" s="11" t="s">
        <v>289</v>
      </c>
      <c r="K87" s="172">
        <f t="shared" si="35"/>
        <v>16.775635308484411</v>
      </c>
      <c r="L87" s="172">
        <f t="shared" si="36"/>
        <v>11.209057661558552</v>
      </c>
    </row>
    <row r="88" spans="1:12" ht="63">
      <c r="A88" s="13" t="s">
        <v>9</v>
      </c>
      <c r="B88" s="30">
        <v>3975</v>
      </c>
      <c r="C88" s="30">
        <v>0</v>
      </c>
      <c r="D88" s="56"/>
      <c r="E88" s="30">
        <v>0</v>
      </c>
      <c r="F88" s="56"/>
      <c r="G88" s="30">
        <v>0</v>
      </c>
      <c r="H88" s="46">
        <f t="shared" si="38"/>
        <v>0</v>
      </c>
      <c r="I88" s="11"/>
      <c r="J88" s="11" t="s">
        <v>290</v>
      </c>
      <c r="K88" s="172">
        <f t="shared" si="35"/>
        <v>0</v>
      </c>
      <c r="L88" s="172">
        <f t="shared" si="36"/>
        <v>0</v>
      </c>
    </row>
    <row r="89" spans="1:12" ht="63" customHeight="1">
      <c r="A89" s="13" t="s">
        <v>5</v>
      </c>
      <c r="B89" s="30">
        <v>200</v>
      </c>
      <c r="C89" s="30">
        <v>0</v>
      </c>
      <c r="D89" s="56"/>
      <c r="E89" s="30">
        <v>0</v>
      </c>
      <c r="F89" s="56"/>
      <c r="G89" s="30">
        <v>0</v>
      </c>
      <c r="H89" s="46"/>
      <c r="I89" s="11"/>
      <c r="J89" s="11" t="s">
        <v>296</v>
      </c>
      <c r="K89" s="172">
        <f t="shared" si="35"/>
        <v>0</v>
      </c>
      <c r="L89" s="172">
        <f t="shared" si="36"/>
        <v>0</v>
      </c>
    </row>
    <row r="90" spans="1:12" ht="31.5" hidden="1">
      <c r="A90" s="13" t="s">
        <v>6</v>
      </c>
      <c r="B90" s="30"/>
      <c r="C90" s="30"/>
      <c r="D90" s="56"/>
      <c r="E90" s="30"/>
      <c r="F90" s="56"/>
      <c r="G90" s="30"/>
      <c r="H90" s="46"/>
      <c r="I90" s="11"/>
      <c r="J90" s="11"/>
      <c r="K90" s="172" t="e">
        <f t="shared" si="35"/>
        <v>#DIV/0!</v>
      </c>
      <c r="L90" s="172" t="e">
        <f t="shared" si="36"/>
        <v>#DIV/0!</v>
      </c>
    </row>
    <row r="91" spans="1:12" ht="24" customHeight="1">
      <c r="A91" s="227" t="s">
        <v>203</v>
      </c>
      <c r="B91" s="228"/>
      <c r="C91" s="228"/>
      <c r="D91" s="228"/>
      <c r="E91" s="228"/>
      <c r="F91" s="228"/>
      <c r="G91" s="228"/>
      <c r="H91" s="228"/>
      <c r="I91" s="228"/>
      <c r="J91" s="229"/>
      <c r="L91" s="172"/>
    </row>
    <row r="92" spans="1:12">
      <c r="A92" s="13" t="s">
        <v>7</v>
      </c>
      <c r="B92" s="30">
        <f>B97+B102+B107</f>
        <v>80462.237940000006</v>
      </c>
      <c r="C92" s="30">
        <f>C97+C102+C107</f>
        <v>55780.402099999999</v>
      </c>
      <c r="D92" s="177">
        <f t="shared" ref="D92:G92" si="39">D97+D102+D107</f>
        <v>0</v>
      </c>
      <c r="E92" s="30">
        <f t="shared" si="39"/>
        <v>55551.78845</v>
      </c>
      <c r="F92" s="177">
        <f t="shared" si="39"/>
        <v>0</v>
      </c>
      <c r="G92" s="30">
        <f t="shared" si="39"/>
        <v>55449.7</v>
      </c>
      <c r="H92" s="46">
        <f t="shared" ref="H92:H94" si="40">G92*100/B92</f>
        <v>68.913942017556565</v>
      </c>
      <c r="I92" s="11"/>
      <c r="J92" s="11"/>
      <c r="K92" s="172">
        <f t="shared" si="35"/>
        <v>69.040819485314941</v>
      </c>
      <c r="L92" s="172">
        <f t="shared" si="36"/>
        <v>68.913942017556565</v>
      </c>
    </row>
    <row r="93" spans="1:12" ht="31.5">
      <c r="A93" s="13" t="s">
        <v>9</v>
      </c>
      <c r="B93" s="30">
        <f t="shared" ref="B93:G94" si="41">B98+B103+B108</f>
        <v>11065.999600000001</v>
      </c>
      <c r="C93" s="30">
        <f t="shared" si="41"/>
        <v>10789.333360000001</v>
      </c>
      <c r="D93" s="177">
        <f t="shared" si="41"/>
        <v>0</v>
      </c>
      <c r="E93" s="30">
        <f t="shared" si="41"/>
        <v>10789.333360000001</v>
      </c>
      <c r="F93" s="177">
        <f t="shared" si="41"/>
        <v>0</v>
      </c>
      <c r="G93" s="30">
        <f t="shared" si="41"/>
        <v>10789.3</v>
      </c>
      <c r="H93" s="46">
        <f t="shared" si="40"/>
        <v>97.499551689844623</v>
      </c>
      <c r="I93" s="11"/>
      <c r="J93" s="11"/>
      <c r="K93" s="172">
        <f t="shared" si="35"/>
        <v>97.499853153799137</v>
      </c>
      <c r="L93" s="172">
        <f t="shared" si="36"/>
        <v>97.499551689844623</v>
      </c>
    </row>
    <row r="94" spans="1:12">
      <c r="A94" s="13" t="s">
        <v>5</v>
      </c>
      <c r="B94" s="30">
        <f t="shared" si="41"/>
        <v>71727.937940000003</v>
      </c>
      <c r="C94" s="30">
        <f>C99+C104+C109</f>
        <v>50614.660990000004</v>
      </c>
      <c r="D94" s="177">
        <f t="shared" si="41"/>
        <v>0</v>
      </c>
      <c r="E94" s="30">
        <f t="shared" si="41"/>
        <v>50390.013639999997</v>
      </c>
      <c r="F94" s="177">
        <f t="shared" si="41"/>
        <v>0</v>
      </c>
      <c r="G94" s="30">
        <f t="shared" si="41"/>
        <v>50300.1</v>
      </c>
      <c r="H94" s="46">
        <f t="shared" si="40"/>
        <v>70.126231764916668</v>
      </c>
      <c r="I94" s="11"/>
      <c r="J94" s="11"/>
      <c r="K94" s="172">
        <f t="shared" si="35"/>
        <v>70.25158548702592</v>
      </c>
      <c r="L94" s="172">
        <f t="shared" si="36"/>
        <v>70.126231764916668</v>
      </c>
    </row>
    <row r="95" spans="1:12" ht="31.5">
      <c r="A95" s="13" t="s">
        <v>6</v>
      </c>
      <c r="B95" s="30">
        <f>B100+B105+B110+B111</f>
        <v>0</v>
      </c>
      <c r="C95" s="30">
        <f>C100+C105+C110+C111</f>
        <v>0</v>
      </c>
      <c r="D95" s="56"/>
      <c r="E95" s="30">
        <f>E100+E105+E110+E111</f>
        <v>0</v>
      </c>
      <c r="F95" s="56"/>
      <c r="G95" s="30">
        <f>G100+G105+G110+G111</f>
        <v>0</v>
      </c>
      <c r="H95" s="46"/>
      <c r="I95" s="11"/>
      <c r="J95" s="11"/>
      <c r="L95" s="172"/>
    </row>
    <row r="96" spans="1:12" s="26" customFormat="1" ht="18.75" customHeight="1">
      <c r="A96" s="236" t="s">
        <v>29</v>
      </c>
      <c r="B96" s="237"/>
      <c r="C96" s="237"/>
      <c r="D96" s="237"/>
      <c r="E96" s="237"/>
      <c r="F96" s="237"/>
      <c r="G96" s="237"/>
      <c r="H96" s="237"/>
      <c r="I96" s="237"/>
      <c r="J96" s="238"/>
      <c r="K96" s="172"/>
      <c r="L96" s="172"/>
    </row>
    <row r="97" spans="1:12" ht="275.25" customHeight="1">
      <c r="A97" s="13" t="s">
        <v>7</v>
      </c>
      <c r="B97" s="30">
        <v>10305.73834</v>
      </c>
      <c r="C97" s="30">
        <v>5555.1726699999999</v>
      </c>
      <c r="D97" s="56"/>
      <c r="E97" s="30">
        <v>5543.0065000000004</v>
      </c>
      <c r="F97" s="56"/>
      <c r="G97" s="30">
        <v>5543</v>
      </c>
      <c r="H97" s="46">
        <f t="shared" ref="H97" si="42">G97*100/B97</f>
        <v>53.785568943525107</v>
      </c>
      <c r="I97" s="11" t="s">
        <v>223</v>
      </c>
      <c r="J97" s="11" t="s">
        <v>283</v>
      </c>
      <c r="K97" s="172">
        <f t="shared" si="35"/>
        <v>53.785632015182721</v>
      </c>
      <c r="L97" s="172">
        <f t="shared" si="36"/>
        <v>53.785568943525107</v>
      </c>
    </row>
    <row r="98" spans="1:12" ht="31.5" hidden="1">
      <c r="A98" s="13" t="s">
        <v>9</v>
      </c>
      <c r="B98" s="30"/>
      <c r="C98" s="30"/>
      <c r="D98" s="56"/>
      <c r="E98" s="30"/>
      <c r="F98" s="56"/>
      <c r="G98" s="30"/>
      <c r="H98" s="46"/>
      <c r="I98" s="11"/>
      <c r="J98" s="11"/>
      <c r="K98" s="172" t="e">
        <f t="shared" si="35"/>
        <v>#DIV/0!</v>
      </c>
      <c r="L98" s="172" t="e">
        <f t="shared" si="36"/>
        <v>#DIV/0!</v>
      </c>
    </row>
    <row r="99" spans="1:12" ht="126">
      <c r="A99" s="13" t="s">
        <v>5</v>
      </c>
      <c r="B99" s="30">
        <v>4813.9383399999997</v>
      </c>
      <c r="C99" s="30">
        <v>2160.1264500000002</v>
      </c>
      <c r="D99" s="56"/>
      <c r="E99" s="30">
        <v>2151.9265799999998</v>
      </c>
      <c r="F99" s="56"/>
      <c r="G99" s="30">
        <v>2160.1</v>
      </c>
      <c r="H99" s="46">
        <f t="shared" ref="H99" si="43">G99*100/B99</f>
        <v>44.871783712958816</v>
      </c>
      <c r="I99" s="11" t="s">
        <v>224</v>
      </c>
      <c r="J99" s="11" t="s">
        <v>275</v>
      </c>
      <c r="K99" s="172">
        <f t="shared" si="35"/>
        <v>44.701997159357056</v>
      </c>
      <c r="L99" s="172">
        <f t="shared" si="36"/>
        <v>44.871783712958816</v>
      </c>
    </row>
    <row r="100" spans="1:12" ht="31.5" hidden="1">
      <c r="A100" s="13" t="s">
        <v>6</v>
      </c>
      <c r="B100" s="30"/>
      <c r="C100" s="30"/>
      <c r="D100" s="56"/>
      <c r="E100" s="30"/>
      <c r="F100" s="56"/>
      <c r="G100" s="30"/>
      <c r="H100" s="46"/>
      <c r="I100" s="11"/>
      <c r="J100" s="11"/>
      <c r="K100" s="172" t="e">
        <f t="shared" si="35"/>
        <v>#DIV/0!</v>
      </c>
      <c r="L100" s="172" t="e">
        <f t="shared" si="36"/>
        <v>#DIV/0!</v>
      </c>
    </row>
    <row r="101" spans="1:12" s="26" customFormat="1" ht="18" customHeight="1">
      <c r="A101" s="236" t="s">
        <v>27</v>
      </c>
      <c r="B101" s="242"/>
      <c r="C101" s="242"/>
      <c r="D101" s="242"/>
      <c r="E101" s="242"/>
      <c r="F101" s="242"/>
      <c r="G101" s="242"/>
      <c r="H101" s="242"/>
      <c r="I101" s="242"/>
      <c r="J101" s="243"/>
      <c r="K101" s="172"/>
      <c r="L101" s="172"/>
    </row>
    <row r="102" spans="1:12" ht="31.5">
      <c r="A102" s="13" t="s">
        <v>7</v>
      </c>
      <c r="B102" s="30">
        <v>65225.999600000003</v>
      </c>
      <c r="C102" s="30">
        <v>46766.534540000001</v>
      </c>
      <c r="D102" s="56"/>
      <c r="E102" s="30">
        <v>46550.087059999998</v>
      </c>
      <c r="F102" s="56"/>
      <c r="G102" s="30">
        <v>46452</v>
      </c>
      <c r="H102" s="46">
        <f t="shared" ref="H102:H104" si="44">G102*100/B102</f>
        <v>71.216999792824936</v>
      </c>
      <c r="I102" s="11" t="s">
        <v>122</v>
      </c>
      <c r="J102" s="11" t="s">
        <v>284</v>
      </c>
      <c r="K102" s="172">
        <f t="shared" si="35"/>
        <v>71.367380102213104</v>
      </c>
      <c r="L102" s="172">
        <f t="shared" si="36"/>
        <v>71.216999792824936</v>
      </c>
    </row>
    <row r="103" spans="1:12" ht="47.25">
      <c r="A103" s="13" t="s">
        <v>9</v>
      </c>
      <c r="B103" s="30">
        <f>5545.904+5394.66668+125.42892</f>
        <v>11065.999600000001</v>
      </c>
      <c r="C103" s="30">
        <v>10789.333360000001</v>
      </c>
      <c r="D103" s="56"/>
      <c r="E103" s="30">
        <v>10789.333360000001</v>
      </c>
      <c r="F103" s="56"/>
      <c r="G103" s="30">
        <v>10789.3</v>
      </c>
      <c r="H103" s="46">
        <f t="shared" si="44"/>
        <v>97.499551689844623</v>
      </c>
      <c r="I103" s="11" t="s">
        <v>262</v>
      </c>
      <c r="J103" s="11"/>
      <c r="K103" s="172">
        <f t="shared" si="35"/>
        <v>97.499853153799137</v>
      </c>
      <c r="L103" s="172">
        <f t="shared" si="36"/>
        <v>97.499551689844623</v>
      </c>
    </row>
    <row r="104" spans="1:12" ht="151.5" customHeight="1">
      <c r="A104" s="13" t="s">
        <v>5</v>
      </c>
      <c r="B104" s="30">
        <f>65226-0.0004</f>
        <v>65225.999600000003</v>
      </c>
      <c r="C104" s="30">
        <v>46766.534540000001</v>
      </c>
      <c r="D104" s="56"/>
      <c r="E104" s="30">
        <v>46550.087059999998</v>
      </c>
      <c r="F104" s="56"/>
      <c r="G104" s="30">
        <v>46452</v>
      </c>
      <c r="H104" s="46">
        <f t="shared" si="44"/>
        <v>71.216999792824936</v>
      </c>
      <c r="I104" s="11" t="s">
        <v>136</v>
      </c>
      <c r="J104" s="11"/>
      <c r="K104" s="172">
        <f t="shared" si="35"/>
        <v>71.367380102213104</v>
      </c>
      <c r="L104" s="172">
        <f t="shared" si="36"/>
        <v>71.216999792824936</v>
      </c>
    </row>
    <row r="105" spans="1:12" ht="31.5" hidden="1">
      <c r="A105" s="13" t="s">
        <v>6</v>
      </c>
      <c r="B105" s="30"/>
      <c r="C105" s="30"/>
      <c r="D105" s="56"/>
      <c r="E105" s="30"/>
      <c r="F105" s="56"/>
      <c r="G105" s="30"/>
      <c r="H105" s="46"/>
      <c r="I105" s="11"/>
      <c r="J105" s="11"/>
      <c r="K105" s="172" t="e">
        <f t="shared" si="35"/>
        <v>#DIV/0!</v>
      </c>
      <c r="L105" s="172" t="e">
        <f t="shared" si="36"/>
        <v>#DIV/0!</v>
      </c>
    </row>
    <row r="106" spans="1:12" s="26" customFormat="1" ht="21" customHeight="1">
      <c r="A106" s="236" t="s">
        <v>28</v>
      </c>
      <c r="B106" s="242"/>
      <c r="C106" s="242"/>
      <c r="D106" s="242"/>
      <c r="E106" s="242"/>
      <c r="F106" s="242"/>
      <c r="G106" s="242"/>
      <c r="H106" s="242"/>
      <c r="I106" s="242"/>
      <c r="J106" s="243"/>
      <c r="K106" s="172"/>
      <c r="L106" s="172"/>
    </row>
    <row r="107" spans="1:12" ht="63">
      <c r="A107" s="13" t="s">
        <v>7</v>
      </c>
      <c r="B107" s="30">
        <v>4930.5</v>
      </c>
      <c r="C107" s="30">
        <v>3458.6948900000002</v>
      </c>
      <c r="D107" s="56"/>
      <c r="E107" s="30">
        <v>3458.6948900000002</v>
      </c>
      <c r="F107" s="56"/>
      <c r="G107" s="30">
        <v>3454.7</v>
      </c>
      <c r="H107" s="46">
        <f t="shared" ref="H107" si="45">G107*100/B107</f>
        <v>70.067944427542841</v>
      </c>
      <c r="I107" s="11" t="s">
        <v>137</v>
      </c>
      <c r="J107" s="11" t="s">
        <v>263</v>
      </c>
      <c r="K107" s="172">
        <f t="shared" si="35"/>
        <v>70.148968461616462</v>
      </c>
      <c r="L107" s="172">
        <f t="shared" si="36"/>
        <v>70.067944427542841</v>
      </c>
    </row>
    <row r="108" spans="1:12" ht="31.5" hidden="1">
      <c r="A108" s="13" t="s">
        <v>9</v>
      </c>
      <c r="B108" s="30"/>
      <c r="C108" s="30"/>
      <c r="D108" s="56"/>
      <c r="E108" s="30"/>
      <c r="F108" s="56"/>
      <c r="G108" s="30"/>
      <c r="H108" s="46"/>
      <c r="I108" s="11"/>
      <c r="J108" s="11"/>
      <c r="K108" s="172" t="e">
        <f t="shared" si="35"/>
        <v>#DIV/0!</v>
      </c>
      <c r="L108" s="172" t="e">
        <f t="shared" si="36"/>
        <v>#DIV/0!</v>
      </c>
    </row>
    <row r="109" spans="1:12" ht="47.25">
      <c r="A109" s="13" t="s">
        <v>5</v>
      </c>
      <c r="B109" s="30">
        <v>1688</v>
      </c>
      <c r="C109" s="30">
        <v>1688</v>
      </c>
      <c r="D109" s="56"/>
      <c r="E109" s="30">
        <v>1688</v>
      </c>
      <c r="F109" s="56"/>
      <c r="G109" s="30">
        <v>1688</v>
      </c>
      <c r="H109" s="46">
        <f t="shared" ref="H109" si="46">G109*100/B109</f>
        <v>100</v>
      </c>
      <c r="I109" s="11" t="s">
        <v>285</v>
      </c>
      <c r="J109" s="11"/>
      <c r="K109" s="172">
        <f t="shared" si="35"/>
        <v>100</v>
      </c>
      <c r="L109" s="172">
        <f t="shared" si="36"/>
        <v>100</v>
      </c>
    </row>
    <row r="110" spans="1:12" ht="31.5" hidden="1">
      <c r="A110" s="13" t="s">
        <v>6</v>
      </c>
      <c r="B110" s="30"/>
      <c r="C110" s="30"/>
      <c r="D110" s="56"/>
      <c r="E110" s="30"/>
      <c r="F110" s="56"/>
      <c r="G110" s="30"/>
      <c r="H110" s="46"/>
      <c r="I110" s="11"/>
      <c r="J110" s="11"/>
      <c r="K110" s="172" t="e">
        <f t="shared" si="35"/>
        <v>#DIV/0!</v>
      </c>
      <c r="L110" s="172" t="e">
        <f t="shared" si="36"/>
        <v>#DIV/0!</v>
      </c>
    </row>
    <row r="111" spans="1:12" ht="31.5" hidden="1">
      <c r="A111" s="13" t="s">
        <v>6</v>
      </c>
      <c r="B111" s="30"/>
      <c r="C111" s="30"/>
      <c r="D111" s="56"/>
      <c r="E111" s="30"/>
      <c r="F111" s="56"/>
      <c r="G111" s="30"/>
      <c r="H111" s="46"/>
      <c r="I111" s="11"/>
      <c r="J111" s="11"/>
      <c r="K111" s="172" t="e">
        <f t="shared" si="35"/>
        <v>#DIV/0!</v>
      </c>
      <c r="L111" s="172" t="e">
        <f t="shared" si="36"/>
        <v>#DIV/0!</v>
      </c>
    </row>
    <row r="112" spans="1:12" ht="29.25" customHeight="1">
      <c r="A112" s="227" t="s">
        <v>212</v>
      </c>
      <c r="B112" s="228"/>
      <c r="C112" s="228"/>
      <c r="D112" s="228"/>
      <c r="E112" s="228"/>
      <c r="F112" s="228"/>
      <c r="G112" s="228"/>
      <c r="H112" s="228"/>
      <c r="I112" s="228"/>
      <c r="J112" s="229"/>
      <c r="L112" s="172"/>
    </row>
    <row r="113" spans="1:12" ht="346.5">
      <c r="A113" s="13" t="s">
        <v>7</v>
      </c>
      <c r="B113" s="30">
        <v>15309.152</v>
      </c>
      <c r="C113" s="30">
        <v>10183.216490000001</v>
      </c>
      <c r="D113" s="56"/>
      <c r="E113" s="30">
        <v>10179.69932</v>
      </c>
      <c r="F113" s="56"/>
      <c r="G113" s="30">
        <v>10770.4</v>
      </c>
      <c r="H113" s="46">
        <f t="shared" ref="H113" si="47">G113*100/B113</f>
        <v>70.352688378820716</v>
      </c>
      <c r="I113" s="11" t="s">
        <v>147</v>
      </c>
      <c r="J113" s="11" t="s">
        <v>366</v>
      </c>
      <c r="K113" s="172">
        <f t="shared" si="35"/>
        <v>66.494207647817461</v>
      </c>
      <c r="L113" s="172">
        <f t="shared" si="36"/>
        <v>70.352688378820716</v>
      </c>
    </row>
    <row r="114" spans="1:12" ht="31.5" hidden="1">
      <c r="A114" s="13" t="s">
        <v>9</v>
      </c>
      <c r="B114" s="30"/>
      <c r="C114" s="30"/>
      <c r="D114" s="56"/>
      <c r="E114" s="30"/>
      <c r="F114" s="56"/>
      <c r="G114" s="30"/>
      <c r="H114" s="46"/>
      <c r="I114" s="11"/>
      <c r="J114" s="11"/>
      <c r="K114" s="172" t="e">
        <f t="shared" si="35"/>
        <v>#DIV/0!</v>
      </c>
      <c r="L114" s="172" t="e">
        <f t="shared" si="36"/>
        <v>#DIV/0!</v>
      </c>
    </row>
    <row r="115" spans="1:12" hidden="1">
      <c r="A115" s="13" t="s">
        <v>5</v>
      </c>
      <c r="B115" s="30"/>
      <c r="C115" s="30"/>
      <c r="D115" s="56"/>
      <c r="E115" s="30"/>
      <c r="F115" s="56"/>
      <c r="G115" s="30"/>
      <c r="H115" s="46"/>
      <c r="I115" s="11"/>
      <c r="J115" s="11"/>
      <c r="K115" s="172" t="e">
        <f t="shared" si="35"/>
        <v>#DIV/0!</v>
      </c>
      <c r="L115" s="172" t="e">
        <f t="shared" si="36"/>
        <v>#DIV/0!</v>
      </c>
    </row>
    <row r="116" spans="1:12" ht="31.5" hidden="1">
      <c r="A116" s="13" t="s">
        <v>6</v>
      </c>
      <c r="B116" s="30"/>
      <c r="C116" s="30"/>
      <c r="D116" s="56"/>
      <c r="E116" s="30"/>
      <c r="F116" s="56"/>
      <c r="G116" s="30"/>
      <c r="H116" s="46"/>
      <c r="I116" s="11"/>
      <c r="J116" s="11"/>
      <c r="K116" s="172" t="e">
        <f t="shared" si="35"/>
        <v>#DIV/0!</v>
      </c>
      <c r="L116" s="172" t="e">
        <f t="shared" si="36"/>
        <v>#DIV/0!</v>
      </c>
    </row>
    <row r="117" spans="1:12" ht="31.5" customHeight="1">
      <c r="A117" s="227" t="s">
        <v>204</v>
      </c>
      <c r="B117" s="228"/>
      <c r="C117" s="228"/>
      <c r="D117" s="228"/>
      <c r="E117" s="228"/>
      <c r="F117" s="228"/>
      <c r="G117" s="228"/>
      <c r="H117" s="228"/>
      <c r="I117" s="228"/>
      <c r="J117" s="229"/>
      <c r="L117" s="172"/>
    </row>
    <row r="118" spans="1:12" ht="31.5">
      <c r="A118" s="13" t="s">
        <v>7</v>
      </c>
      <c r="B118" s="30">
        <v>21</v>
      </c>
      <c r="C118" s="30">
        <v>0</v>
      </c>
      <c r="D118" s="56"/>
      <c r="E118" s="30">
        <v>0</v>
      </c>
      <c r="F118" s="56"/>
      <c r="G118" s="30">
        <v>0</v>
      </c>
      <c r="H118" s="46">
        <f t="shared" ref="H118" si="48">G118*100/B118</f>
        <v>0</v>
      </c>
      <c r="I118" s="11"/>
      <c r="J118" s="11" t="s">
        <v>293</v>
      </c>
      <c r="K118" s="172">
        <f t="shared" si="35"/>
        <v>0</v>
      </c>
      <c r="L118" s="172">
        <f t="shared" si="36"/>
        <v>0</v>
      </c>
    </row>
    <row r="119" spans="1:12" ht="31.5" hidden="1">
      <c r="A119" s="13" t="s">
        <v>9</v>
      </c>
      <c r="B119" s="30"/>
      <c r="C119" s="30"/>
      <c r="D119" s="56"/>
      <c r="E119" s="30"/>
      <c r="F119" s="56"/>
      <c r="G119" s="30"/>
      <c r="H119" s="46"/>
      <c r="I119" s="11"/>
      <c r="J119" s="11"/>
      <c r="K119" s="172" t="e">
        <f t="shared" si="35"/>
        <v>#DIV/0!</v>
      </c>
      <c r="L119" s="172" t="e">
        <f t="shared" si="36"/>
        <v>#DIV/0!</v>
      </c>
    </row>
    <row r="120" spans="1:12" hidden="1">
      <c r="A120" s="13" t="s">
        <v>5</v>
      </c>
      <c r="B120" s="30"/>
      <c r="C120" s="30"/>
      <c r="D120" s="56"/>
      <c r="E120" s="30"/>
      <c r="F120" s="56"/>
      <c r="G120" s="30"/>
      <c r="H120" s="46"/>
      <c r="I120" s="11"/>
      <c r="J120" s="11"/>
      <c r="K120" s="172" t="e">
        <f t="shared" si="35"/>
        <v>#DIV/0!</v>
      </c>
      <c r="L120" s="172" t="e">
        <f t="shared" si="36"/>
        <v>#DIV/0!</v>
      </c>
    </row>
    <row r="121" spans="1:12" ht="31.5" hidden="1">
      <c r="A121" s="13" t="s">
        <v>6</v>
      </c>
      <c r="B121" s="30"/>
      <c r="C121" s="30"/>
      <c r="D121" s="56"/>
      <c r="E121" s="30"/>
      <c r="F121" s="56"/>
      <c r="G121" s="30"/>
      <c r="H121" s="46"/>
      <c r="I121" s="11"/>
      <c r="J121" s="11"/>
      <c r="K121" s="172" t="e">
        <f t="shared" si="35"/>
        <v>#DIV/0!</v>
      </c>
      <c r="L121" s="172" t="e">
        <f t="shared" si="36"/>
        <v>#DIV/0!</v>
      </c>
    </row>
    <row r="122" spans="1:12" ht="33" customHeight="1">
      <c r="A122" s="227" t="s">
        <v>205</v>
      </c>
      <c r="B122" s="228"/>
      <c r="C122" s="228"/>
      <c r="D122" s="228"/>
      <c r="E122" s="228"/>
      <c r="F122" s="228"/>
      <c r="G122" s="228"/>
      <c r="H122" s="228"/>
      <c r="I122" s="228"/>
      <c r="J122" s="229"/>
      <c r="L122" s="172"/>
    </row>
    <row r="123" spans="1:12" ht="19.5" customHeight="1">
      <c r="A123" s="13" t="s">
        <v>7</v>
      </c>
      <c r="B123" s="30">
        <f t="shared" ref="B123:G126" si="49">B128+B133+B138+B143</f>
        <v>198</v>
      </c>
      <c r="C123" s="30">
        <f t="shared" si="49"/>
        <v>45.277979999999999</v>
      </c>
      <c r="D123" s="56">
        <f t="shared" ref="D123" si="50">C123*100/B123</f>
        <v>22.867666666666665</v>
      </c>
      <c r="E123" s="30">
        <f>E128+E133+E138+E143</f>
        <v>45.277979999999999</v>
      </c>
      <c r="F123" s="56">
        <f>E123*100/B123</f>
        <v>22.867666666666665</v>
      </c>
      <c r="G123" s="30">
        <f t="shared" si="49"/>
        <v>45.3</v>
      </c>
      <c r="H123" s="46">
        <f t="shared" ref="H123:H125" si="51">G123*100/B123</f>
        <v>22.878787878787879</v>
      </c>
      <c r="I123" s="11"/>
      <c r="J123" s="11"/>
      <c r="K123" s="172">
        <f t="shared" si="35"/>
        <v>22.867666666666665</v>
      </c>
      <c r="L123" s="172">
        <f t="shared" si="36"/>
        <v>22.878787878787879</v>
      </c>
    </row>
    <row r="124" spans="1:12" ht="31.5">
      <c r="A124" s="13" t="s">
        <v>9</v>
      </c>
      <c r="B124" s="30">
        <f t="shared" si="49"/>
        <v>0</v>
      </c>
      <c r="C124" s="30">
        <f t="shared" si="49"/>
        <v>0</v>
      </c>
      <c r="D124" s="56"/>
      <c r="E124" s="30">
        <f t="shared" si="49"/>
        <v>0</v>
      </c>
      <c r="F124" s="56"/>
      <c r="G124" s="30">
        <f t="shared" si="49"/>
        <v>0</v>
      </c>
      <c r="H124" s="46"/>
      <c r="I124" s="11"/>
      <c r="J124" s="11"/>
      <c r="L124" s="172"/>
    </row>
    <row r="125" spans="1:12" ht="16.5" customHeight="1">
      <c r="A125" s="13" t="s">
        <v>5</v>
      </c>
      <c r="B125" s="30">
        <f t="shared" si="49"/>
        <v>30</v>
      </c>
      <c r="C125" s="30">
        <f t="shared" si="49"/>
        <v>0</v>
      </c>
      <c r="D125" s="56">
        <f t="shared" ref="D125" si="52">C125*100/B125</f>
        <v>0</v>
      </c>
      <c r="E125" s="30">
        <f t="shared" si="49"/>
        <v>0</v>
      </c>
      <c r="F125" s="56">
        <f>E125*100/B125</f>
        <v>0</v>
      </c>
      <c r="G125" s="30">
        <f t="shared" si="49"/>
        <v>0</v>
      </c>
      <c r="H125" s="46">
        <f t="shared" si="51"/>
        <v>0</v>
      </c>
      <c r="I125" s="11"/>
      <c r="J125" s="11"/>
      <c r="K125" s="172">
        <f t="shared" si="35"/>
        <v>0</v>
      </c>
      <c r="L125" s="172">
        <f t="shared" si="36"/>
        <v>0</v>
      </c>
    </row>
    <row r="126" spans="1:12" ht="31.5">
      <c r="A126" s="13" t="s">
        <v>6</v>
      </c>
      <c r="B126" s="30">
        <f t="shared" si="49"/>
        <v>0</v>
      </c>
      <c r="C126" s="30">
        <f t="shared" si="49"/>
        <v>0</v>
      </c>
      <c r="D126" s="56"/>
      <c r="E126" s="30">
        <f t="shared" si="49"/>
        <v>0</v>
      </c>
      <c r="F126" s="56"/>
      <c r="G126" s="30">
        <f t="shared" si="49"/>
        <v>0</v>
      </c>
      <c r="H126" s="46"/>
      <c r="I126" s="11"/>
      <c r="J126" s="11"/>
      <c r="L126" s="172"/>
    </row>
    <row r="127" spans="1:12" s="26" customFormat="1" ht="19.5" customHeight="1">
      <c r="A127" s="236" t="s">
        <v>32</v>
      </c>
      <c r="B127" s="242"/>
      <c r="C127" s="242"/>
      <c r="D127" s="242"/>
      <c r="E127" s="242"/>
      <c r="F127" s="242"/>
      <c r="G127" s="242"/>
      <c r="H127" s="242"/>
      <c r="I127" s="243"/>
      <c r="J127" s="25"/>
      <c r="K127" s="172"/>
      <c r="L127" s="172"/>
    </row>
    <row r="128" spans="1:12" ht="36" customHeight="1">
      <c r="A128" s="13" t="s">
        <v>7</v>
      </c>
      <c r="B128" s="30">
        <v>23</v>
      </c>
      <c r="C128" s="30">
        <v>13.3</v>
      </c>
      <c r="D128" s="56"/>
      <c r="E128" s="30">
        <v>13.3</v>
      </c>
      <c r="F128" s="56"/>
      <c r="G128" s="30">
        <v>13.3</v>
      </c>
      <c r="H128" s="46">
        <f t="shared" ref="H128" si="53">G128*100/B128</f>
        <v>57.826086956521742</v>
      </c>
      <c r="I128" s="11" t="s">
        <v>232</v>
      </c>
      <c r="J128" s="11" t="s">
        <v>112</v>
      </c>
      <c r="K128" s="172">
        <f t="shared" si="35"/>
        <v>57.826086956521742</v>
      </c>
      <c r="L128" s="172">
        <f t="shared" si="36"/>
        <v>57.826086956521742</v>
      </c>
    </row>
    <row r="129" spans="1:12" ht="31.5" hidden="1">
      <c r="A129" s="13" t="s">
        <v>9</v>
      </c>
      <c r="B129" s="30"/>
      <c r="C129" s="30"/>
      <c r="D129" s="56"/>
      <c r="E129" s="30"/>
      <c r="F129" s="56"/>
      <c r="G129" s="30"/>
      <c r="H129" s="46"/>
      <c r="I129" s="11"/>
      <c r="J129" s="11"/>
      <c r="K129" s="172" t="e">
        <f t="shared" si="35"/>
        <v>#DIV/0!</v>
      </c>
      <c r="L129" s="172" t="e">
        <f t="shared" si="36"/>
        <v>#DIV/0!</v>
      </c>
    </row>
    <row r="130" spans="1:12" hidden="1">
      <c r="A130" s="13" t="s">
        <v>5</v>
      </c>
      <c r="B130" s="30"/>
      <c r="C130" s="30"/>
      <c r="D130" s="56"/>
      <c r="E130" s="30"/>
      <c r="F130" s="56"/>
      <c r="G130" s="30"/>
      <c r="H130" s="46"/>
      <c r="I130" s="11"/>
      <c r="J130" s="11"/>
      <c r="K130" s="172" t="e">
        <f t="shared" si="35"/>
        <v>#DIV/0!</v>
      </c>
      <c r="L130" s="172" t="e">
        <f t="shared" si="36"/>
        <v>#DIV/0!</v>
      </c>
    </row>
    <row r="131" spans="1:12" ht="31.5" hidden="1">
      <c r="A131" s="13" t="s">
        <v>6</v>
      </c>
      <c r="B131" s="30"/>
      <c r="C131" s="30"/>
      <c r="D131" s="56"/>
      <c r="E131" s="30"/>
      <c r="F131" s="56"/>
      <c r="G131" s="30"/>
      <c r="H131" s="46"/>
      <c r="I131" s="11"/>
      <c r="J131" s="11"/>
      <c r="K131" s="172" t="e">
        <f t="shared" si="35"/>
        <v>#DIV/0!</v>
      </c>
      <c r="L131" s="172" t="e">
        <f t="shared" si="36"/>
        <v>#DIV/0!</v>
      </c>
    </row>
    <row r="132" spans="1:12" s="26" customFormat="1" ht="19.5" customHeight="1">
      <c r="A132" s="236" t="s">
        <v>33</v>
      </c>
      <c r="B132" s="242"/>
      <c r="C132" s="242"/>
      <c r="D132" s="242"/>
      <c r="E132" s="242"/>
      <c r="F132" s="242"/>
      <c r="G132" s="242"/>
      <c r="H132" s="242"/>
      <c r="I132" s="243"/>
      <c r="J132" s="25"/>
      <c r="K132" s="172"/>
      <c r="L132" s="172"/>
    </row>
    <row r="133" spans="1:12" ht="94.5">
      <c r="A133" s="13" t="s">
        <v>7</v>
      </c>
      <c r="B133" s="30">
        <v>50</v>
      </c>
      <c r="C133" s="30">
        <v>0</v>
      </c>
      <c r="D133" s="56"/>
      <c r="E133" s="30">
        <v>0</v>
      </c>
      <c r="F133" s="56"/>
      <c r="G133" s="30">
        <v>0</v>
      </c>
      <c r="H133" s="46">
        <f t="shared" ref="H133" si="54">G133*100/B133</f>
        <v>0</v>
      </c>
      <c r="I133" s="11" t="s">
        <v>233</v>
      </c>
      <c r="J133" s="11" t="s">
        <v>365</v>
      </c>
      <c r="K133" s="172">
        <f t="shared" si="35"/>
        <v>0</v>
      </c>
      <c r="L133" s="172">
        <f t="shared" si="36"/>
        <v>0</v>
      </c>
    </row>
    <row r="134" spans="1:12" ht="31.5" hidden="1">
      <c r="A134" s="13" t="s">
        <v>9</v>
      </c>
      <c r="B134" s="30"/>
      <c r="C134" s="30"/>
      <c r="D134" s="56"/>
      <c r="E134" s="30"/>
      <c r="F134" s="56"/>
      <c r="G134" s="30"/>
      <c r="H134" s="46"/>
      <c r="I134" s="11"/>
      <c r="J134" s="11"/>
      <c r="K134" s="172" t="e">
        <f t="shared" si="35"/>
        <v>#DIV/0!</v>
      </c>
      <c r="L134" s="172" t="e">
        <f t="shared" si="36"/>
        <v>#DIV/0!</v>
      </c>
    </row>
    <row r="135" spans="1:12" hidden="1">
      <c r="A135" s="13" t="s">
        <v>5</v>
      </c>
      <c r="B135" s="30"/>
      <c r="C135" s="30"/>
      <c r="D135" s="56"/>
      <c r="E135" s="30"/>
      <c r="F135" s="56"/>
      <c r="G135" s="30"/>
      <c r="H135" s="46"/>
      <c r="I135" s="11"/>
      <c r="J135" s="11"/>
      <c r="K135" s="172" t="e">
        <f t="shared" si="35"/>
        <v>#DIV/0!</v>
      </c>
      <c r="L135" s="172" t="e">
        <f t="shared" si="36"/>
        <v>#DIV/0!</v>
      </c>
    </row>
    <row r="136" spans="1:12" ht="31.5" hidden="1">
      <c r="A136" s="13" t="s">
        <v>6</v>
      </c>
      <c r="B136" s="30"/>
      <c r="C136" s="30"/>
      <c r="D136" s="56"/>
      <c r="E136" s="30"/>
      <c r="F136" s="56"/>
      <c r="G136" s="30"/>
      <c r="H136" s="46"/>
      <c r="I136" s="11"/>
      <c r="J136" s="11"/>
      <c r="K136" s="172" t="e">
        <f t="shared" si="35"/>
        <v>#DIV/0!</v>
      </c>
      <c r="L136" s="172" t="e">
        <f t="shared" si="36"/>
        <v>#DIV/0!</v>
      </c>
    </row>
    <row r="137" spans="1:12" s="26" customFormat="1" ht="19.5" customHeight="1">
      <c r="A137" s="236" t="s">
        <v>34</v>
      </c>
      <c r="B137" s="242"/>
      <c r="C137" s="242"/>
      <c r="D137" s="242"/>
      <c r="E137" s="242"/>
      <c r="F137" s="242"/>
      <c r="G137" s="242"/>
      <c r="H137" s="242"/>
      <c r="I137" s="243"/>
      <c r="J137" s="25"/>
      <c r="K137" s="172"/>
      <c r="L137" s="172"/>
    </row>
    <row r="138" spans="1:12" ht="31.5">
      <c r="A138" s="13" t="s">
        <v>7</v>
      </c>
      <c r="B138" s="30">
        <v>120</v>
      </c>
      <c r="C138" s="30">
        <v>31.977979999999999</v>
      </c>
      <c r="D138" s="56"/>
      <c r="E138" s="30">
        <v>31.977979999999999</v>
      </c>
      <c r="F138" s="56"/>
      <c r="G138" s="30">
        <v>32</v>
      </c>
      <c r="H138" s="46">
        <f t="shared" ref="H138" si="55">G138*100/B138</f>
        <v>26.666666666666668</v>
      </c>
      <c r="I138" s="11" t="s">
        <v>234</v>
      </c>
      <c r="J138" s="11" t="s">
        <v>112</v>
      </c>
      <c r="K138" s="172">
        <f t="shared" si="35"/>
        <v>26.648316666666666</v>
      </c>
      <c r="L138" s="172">
        <f t="shared" si="36"/>
        <v>26.666666666666668</v>
      </c>
    </row>
    <row r="139" spans="1:12" ht="31.5" hidden="1">
      <c r="A139" s="13" t="s">
        <v>9</v>
      </c>
      <c r="B139" s="30"/>
      <c r="C139" s="30"/>
      <c r="D139" s="56"/>
      <c r="E139" s="30"/>
      <c r="F139" s="56"/>
      <c r="G139" s="30"/>
      <c r="H139" s="46"/>
      <c r="I139" s="11"/>
      <c r="J139" s="204"/>
      <c r="K139" s="172" t="e">
        <f t="shared" si="35"/>
        <v>#DIV/0!</v>
      </c>
      <c r="L139" s="172" t="e">
        <f t="shared" si="36"/>
        <v>#DIV/0!</v>
      </c>
    </row>
    <row r="140" spans="1:12" ht="78" customHeight="1">
      <c r="A140" s="13" t="s">
        <v>5</v>
      </c>
      <c r="B140" s="30">
        <v>30</v>
      </c>
      <c r="C140" s="30">
        <v>0</v>
      </c>
      <c r="D140" s="56"/>
      <c r="E140" s="30">
        <v>0</v>
      </c>
      <c r="F140" s="56"/>
      <c r="G140" s="30">
        <v>0</v>
      </c>
      <c r="H140" s="46">
        <f t="shared" ref="H140" si="56">G140*100/B140</f>
        <v>0</v>
      </c>
      <c r="I140" s="11"/>
      <c r="J140" s="11" t="s">
        <v>339</v>
      </c>
      <c r="K140" s="172">
        <f t="shared" ref="K140:K203" si="57">E140*100/B140</f>
        <v>0</v>
      </c>
      <c r="L140" s="172">
        <f t="shared" ref="L140:L203" si="58">G140*100/B140</f>
        <v>0</v>
      </c>
    </row>
    <row r="141" spans="1:12" ht="31.5" hidden="1">
      <c r="A141" s="13" t="s">
        <v>6</v>
      </c>
      <c r="B141" s="30"/>
      <c r="C141" s="30"/>
      <c r="D141" s="56"/>
      <c r="E141" s="30"/>
      <c r="F141" s="56"/>
      <c r="G141" s="30"/>
      <c r="H141" s="46"/>
      <c r="I141" s="11"/>
      <c r="J141" s="11"/>
      <c r="K141" s="172" t="e">
        <f t="shared" si="57"/>
        <v>#DIV/0!</v>
      </c>
      <c r="L141" s="172" t="e">
        <f t="shared" si="58"/>
        <v>#DIV/0!</v>
      </c>
    </row>
    <row r="142" spans="1:12" s="26" customFormat="1" ht="23.25" customHeight="1">
      <c r="A142" s="236" t="s">
        <v>35</v>
      </c>
      <c r="B142" s="242"/>
      <c r="C142" s="242"/>
      <c r="D142" s="242"/>
      <c r="E142" s="242"/>
      <c r="F142" s="242"/>
      <c r="G142" s="242"/>
      <c r="H142" s="242"/>
      <c r="I142" s="242"/>
      <c r="J142" s="243"/>
      <c r="K142" s="172"/>
      <c r="L142" s="172"/>
    </row>
    <row r="143" spans="1:12" ht="47.25">
      <c r="A143" s="13" t="s">
        <v>7</v>
      </c>
      <c r="B143" s="30">
        <v>5</v>
      </c>
      <c r="C143" s="30">
        <v>0</v>
      </c>
      <c r="D143" s="56"/>
      <c r="E143" s="30">
        <v>0</v>
      </c>
      <c r="F143" s="56"/>
      <c r="G143" s="30">
        <v>0</v>
      </c>
      <c r="H143" s="46">
        <f t="shared" ref="H143" si="59">G143*100/B143</f>
        <v>0</v>
      </c>
      <c r="I143" s="11"/>
      <c r="J143" s="11" t="s">
        <v>200</v>
      </c>
      <c r="K143" s="172">
        <f t="shared" si="57"/>
        <v>0</v>
      </c>
      <c r="L143" s="172">
        <f t="shared" si="58"/>
        <v>0</v>
      </c>
    </row>
    <row r="144" spans="1:12" ht="31.5" hidden="1">
      <c r="A144" s="13" t="s">
        <v>9</v>
      </c>
      <c r="B144" s="30"/>
      <c r="C144" s="30"/>
      <c r="D144" s="56"/>
      <c r="E144" s="30"/>
      <c r="F144" s="56"/>
      <c r="G144" s="30"/>
      <c r="H144" s="46"/>
      <c r="I144" s="11"/>
      <c r="J144" s="11"/>
      <c r="K144" s="172" t="e">
        <f t="shared" si="57"/>
        <v>#DIV/0!</v>
      </c>
      <c r="L144" s="172" t="e">
        <f t="shared" si="58"/>
        <v>#DIV/0!</v>
      </c>
    </row>
    <row r="145" spans="1:12" hidden="1">
      <c r="A145" s="13" t="s">
        <v>5</v>
      </c>
      <c r="B145" s="30"/>
      <c r="C145" s="30"/>
      <c r="D145" s="56"/>
      <c r="E145" s="30"/>
      <c r="F145" s="56"/>
      <c r="G145" s="30"/>
      <c r="H145" s="46"/>
      <c r="I145" s="11"/>
      <c r="J145" s="11"/>
      <c r="K145" s="172" t="e">
        <f t="shared" si="57"/>
        <v>#DIV/0!</v>
      </c>
      <c r="L145" s="172" t="e">
        <f t="shared" si="58"/>
        <v>#DIV/0!</v>
      </c>
    </row>
    <row r="146" spans="1:12" ht="31.5" hidden="1">
      <c r="A146" s="13" t="s">
        <v>6</v>
      </c>
      <c r="B146" s="30"/>
      <c r="C146" s="30"/>
      <c r="D146" s="56"/>
      <c r="E146" s="30"/>
      <c r="F146" s="56"/>
      <c r="G146" s="30"/>
      <c r="H146" s="46"/>
      <c r="I146" s="11"/>
      <c r="J146" s="11"/>
      <c r="K146" s="172" t="e">
        <f t="shared" si="57"/>
        <v>#DIV/0!</v>
      </c>
      <c r="L146" s="172" t="e">
        <f t="shared" si="58"/>
        <v>#DIV/0!</v>
      </c>
    </row>
    <row r="147" spans="1:12" ht="25.5" customHeight="1">
      <c r="A147" s="227" t="s">
        <v>206</v>
      </c>
      <c r="B147" s="228"/>
      <c r="C147" s="228"/>
      <c r="D147" s="228"/>
      <c r="E147" s="228"/>
      <c r="F147" s="228"/>
      <c r="G147" s="228"/>
      <c r="H147" s="228"/>
      <c r="I147" s="228"/>
      <c r="J147" s="229"/>
      <c r="L147" s="172"/>
    </row>
    <row r="148" spans="1:12" ht="115.5" customHeight="1">
      <c r="A148" s="13" t="s">
        <v>7</v>
      </c>
      <c r="B148" s="30">
        <v>1446.2</v>
      </c>
      <c r="C148" s="30">
        <v>1077.4235799999999</v>
      </c>
      <c r="D148" s="56"/>
      <c r="E148" s="30">
        <v>1077.4235799999999</v>
      </c>
      <c r="F148" s="56"/>
      <c r="G148" s="30">
        <v>1076.4000000000001</v>
      </c>
      <c r="H148" s="46">
        <f t="shared" ref="H148" si="60">G148*100/B148</f>
        <v>74.429539482782474</v>
      </c>
      <c r="I148" s="11" t="s">
        <v>281</v>
      </c>
      <c r="J148" s="11" t="s">
        <v>280</v>
      </c>
      <c r="K148" s="172">
        <f t="shared" si="57"/>
        <v>74.500316692020462</v>
      </c>
      <c r="L148" s="172">
        <f t="shared" si="58"/>
        <v>74.429539482782474</v>
      </c>
    </row>
    <row r="149" spans="1:12" ht="31.5" hidden="1">
      <c r="A149" s="13" t="s">
        <v>9</v>
      </c>
      <c r="B149" s="30"/>
      <c r="C149" s="30"/>
      <c r="D149" s="56"/>
      <c r="E149" s="30"/>
      <c r="F149" s="56"/>
      <c r="G149" s="30"/>
      <c r="H149" s="46"/>
      <c r="I149" s="11"/>
      <c r="J149" s="11"/>
      <c r="K149" s="172" t="e">
        <f t="shared" si="57"/>
        <v>#DIV/0!</v>
      </c>
      <c r="L149" s="172" t="e">
        <f t="shared" si="58"/>
        <v>#DIV/0!</v>
      </c>
    </row>
    <row r="150" spans="1:12" hidden="1">
      <c r="A150" s="13" t="s">
        <v>5</v>
      </c>
      <c r="B150" s="30"/>
      <c r="C150" s="30"/>
      <c r="D150" s="56"/>
      <c r="E150" s="30"/>
      <c r="F150" s="56"/>
      <c r="G150" s="30"/>
      <c r="H150" s="46"/>
      <c r="I150" s="11"/>
      <c r="J150" s="11"/>
      <c r="K150" s="172" t="e">
        <f t="shared" si="57"/>
        <v>#DIV/0!</v>
      </c>
      <c r="L150" s="172" t="e">
        <f t="shared" si="58"/>
        <v>#DIV/0!</v>
      </c>
    </row>
    <row r="151" spans="1:12" ht="31.5" hidden="1">
      <c r="A151" s="13" t="s">
        <v>6</v>
      </c>
      <c r="B151" s="30"/>
      <c r="C151" s="30"/>
      <c r="D151" s="56"/>
      <c r="E151" s="30"/>
      <c r="F151" s="56"/>
      <c r="G151" s="30"/>
      <c r="H151" s="46"/>
      <c r="I151" s="11"/>
      <c r="J151" s="11"/>
      <c r="K151" s="172" t="e">
        <f t="shared" si="57"/>
        <v>#DIV/0!</v>
      </c>
      <c r="L151" s="172" t="e">
        <f t="shared" si="58"/>
        <v>#DIV/0!</v>
      </c>
    </row>
    <row r="152" spans="1:12" ht="24" customHeight="1">
      <c r="A152" s="227" t="s">
        <v>207</v>
      </c>
      <c r="B152" s="228"/>
      <c r="C152" s="228"/>
      <c r="D152" s="228"/>
      <c r="E152" s="228"/>
      <c r="F152" s="228"/>
      <c r="G152" s="228"/>
      <c r="H152" s="228"/>
      <c r="I152" s="228"/>
      <c r="J152" s="229"/>
      <c r="L152" s="172"/>
    </row>
    <row r="153" spans="1:12">
      <c r="A153" s="13" t="s">
        <v>7</v>
      </c>
      <c r="B153" s="30">
        <f>B158+B163</f>
        <v>21645.8</v>
      </c>
      <c r="C153" s="30">
        <f>C158+C163</f>
        <v>8086.2930500000002</v>
      </c>
      <c r="D153" s="56">
        <f t="shared" ref="D153" si="61">C153*100/B153</f>
        <v>37.357330521394452</v>
      </c>
      <c r="E153" s="30">
        <f>E158+E163</f>
        <v>8086.2930500000002</v>
      </c>
      <c r="F153" s="56">
        <f>E153*100/B153</f>
        <v>37.357330521394452</v>
      </c>
      <c r="G153" s="30">
        <f>G158+G163</f>
        <v>8086.3</v>
      </c>
      <c r="H153" s="46">
        <f t="shared" ref="H153" si="62">G153*100/B153</f>
        <v>37.357362629239852</v>
      </c>
      <c r="I153" s="11"/>
      <c r="J153" s="11"/>
      <c r="K153" s="172">
        <f t="shared" si="57"/>
        <v>37.357330521394452</v>
      </c>
      <c r="L153" s="172">
        <f t="shared" si="58"/>
        <v>37.357362629239852</v>
      </c>
    </row>
    <row r="154" spans="1:12" ht="31.5">
      <c r="A154" s="13" t="s">
        <v>9</v>
      </c>
      <c r="B154" s="30">
        <f t="shared" ref="B154:G156" si="63">B159+B164</f>
        <v>0</v>
      </c>
      <c r="C154" s="30">
        <f t="shared" si="63"/>
        <v>0</v>
      </c>
      <c r="D154" s="56"/>
      <c r="E154" s="30">
        <f t="shared" si="63"/>
        <v>0</v>
      </c>
      <c r="F154" s="56"/>
      <c r="G154" s="30">
        <f t="shared" si="63"/>
        <v>0</v>
      </c>
      <c r="H154" s="46"/>
      <c r="I154" s="11"/>
      <c r="J154" s="11"/>
      <c r="L154" s="172"/>
    </row>
    <row r="155" spans="1:12">
      <c r="A155" s="13" t="s">
        <v>5</v>
      </c>
      <c r="B155" s="30">
        <f t="shared" si="63"/>
        <v>8057.1980000000003</v>
      </c>
      <c r="C155" s="30">
        <f t="shared" si="63"/>
        <v>1598.9960000000001</v>
      </c>
      <c r="D155" s="56">
        <f t="shared" ref="D155" si="64">C155*100/B155</f>
        <v>19.845559213016735</v>
      </c>
      <c r="E155" s="30">
        <f t="shared" si="63"/>
        <v>1598.9960000000001</v>
      </c>
      <c r="F155" s="56">
        <f>E155*100/B155</f>
        <v>19.845559213016735</v>
      </c>
      <c r="G155" s="30">
        <f t="shared" si="63"/>
        <v>1599</v>
      </c>
      <c r="H155" s="46">
        <f t="shared" ref="H155" si="65">G155*100/B155</f>
        <v>19.845608858067035</v>
      </c>
      <c r="I155" s="11"/>
      <c r="J155" s="11"/>
      <c r="L155" s="172"/>
    </row>
    <row r="156" spans="1:12" ht="31.5">
      <c r="A156" s="13" t="s">
        <v>6</v>
      </c>
      <c r="B156" s="30">
        <f t="shared" si="63"/>
        <v>0</v>
      </c>
      <c r="C156" s="30">
        <f t="shared" si="63"/>
        <v>0</v>
      </c>
      <c r="D156" s="56"/>
      <c r="E156" s="30">
        <f t="shared" si="63"/>
        <v>0</v>
      </c>
      <c r="F156" s="56"/>
      <c r="G156" s="30">
        <f t="shared" si="63"/>
        <v>0</v>
      </c>
      <c r="H156" s="46"/>
      <c r="I156" s="11"/>
      <c r="J156" s="11"/>
      <c r="L156" s="172"/>
    </row>
    <row r="157" spans="1:12" s="26" customFormat="1" ht="18.75" customHeight="1">
      <c r="A157" s="236" t="s">
        <v>38</v>
      </c>
      <c r="B157" s="242"/>
      <c r="C157" s="242"/>
      <c r="D157" s="242"/>
      <c r="E157" s="242"/>
      <c r="F157" s="242"/>
      <c r="G157" s="242"/>
      <c r="H157" s="242"/>
      <c r="I157" s="243"/>
      <c r="J157" s="25"/>
      <c r="K157" s="172"/>
      <c r="L157" s="172"/>
    </row>
    <row r="158" spans="1:12" ht="162.75" customHeight="1">
      <c r="A158" s="13" t="s">
        <v>7</v>
      </c>
      <c r="B158" s="30">
        <v>21645.8</v>
      </c>
      <c r="C158" s="30">
        <v>8086.2930500000002</v>
      </c>
      <c r="D158" s="56"/>
      <c r="E158" s="30">
        <v>8086.2930500000002</v>
      </c>
      <c r="F158" s="56"/>
      <c r="G158" s="30">
        <v>8086.3</v>
      </c>
      <c r="H158" s="46">
        <f t="shared" ref="H158" si="66">G158*100/B158</f>
        <v>37.357362629239852</v>
      </c>
      <c r="I158" s="11" t="s">
        <v>330</v>
      </c>
      <c r="J158" s="11" t="s">
        <v>331</v>
      </c>
      <c r="K158" s="172">
        <f t="shared" si="57"/>
        <v>37.357330521394452</v>
      </c>
      <c r="L158" s="172">
        <f t="shared" si="58"/>
        <v>37.357362629239852</v>
      </c>
    </row>
    <row r="159" spans="1:12" ht="0.75" customHeight="1">
      <c r="A159" s="13" t="s">
        <v>9</v>
      </c>
      <c r="B159" s="30"/>
      <c r="C159" s="30"/>
      <c r="D159" s="56"/>
      <c r="E159" s="30"/>
      <c r="F159" s="56"/>
      <c r="G159" s="30"/>
      <c r="H159" s="46"/>
      <c r="I159" s="11"/>
      <c r="J159" s="11"/>
      <c r="K159" s="172" t="e">
        <f t="shared" si="57"/>
        <v>#DIV/0!</v>
      </c>
      <c r="L159" s="172" t="e">
        <f t="shared" si="58"/>
        <v>#DIV/0!</v>
      </c>
    </row>
    <row r="160" spans="1:12" ht="113.25" customHeight="1">
      <c r="A160" s="13" t="s">
        <v>5</v>
      </c>
      <c r="B160" s="30">
        <v>8057.1980000000003</v>
      </c>
      <c r="C160" s="30">
        <v>1598.9960000000001</v>
      </c>
      <c r="D160" s="56"/>
      <c r="E160" s="30">
        <v>1598.9960000000001</v>
      </c>
      <c r="F160" s="56"/>
      <c r="G160" s="30">
        <v>1599</v>
      </c>
      <c r="H160" s="46">
        <f t="shared" ref="H160" si="67">G160*100/B160</f>
        <v>19.845608858067035</v>
      </c>
      <c r="I160" s="11" t="s">
        <v>333</v>
      </c>
      <c r="J160" s="11" t="s">
        <v>332</v>
      </c>
      <c r="K160" s="172">
        <f t="shared" si="57"/>
        <v>19.845559213016735</v>
      </c>
      <c r="L160" s="172">
        <f t="shared" si="58"/>
        <v>19.845608858067035</v>
      </c>
    </row>
    <row r="161" spans="1:12" ht="31.5" hidden="1">
      <c r="A161" s="13" t="s">
        <v>6</v>
      </c>
      <c r="B161" s="30"/>
      <c r="C161" s="30"/>
      <c r="D161" s="56"/>
      <c r="E161" s="30"/>
      <c r="F161" s="56"/>
      <c r="G161" s="30"/>
      <c r="H161" s="46"/>
      <c r="I161" s="11"/>
      <c r="J161" s="11"/>
      <c r="K161" s="172" t="e">
        <f t="shared" si="57"/>
        <v>#DIV/0!</v>
      </c>
      <c r="L161" s="172" t="e">
        <f t="shared" si="58"/>
        <v>#DIV/0!</v>
      </c>
    </row>
    <row r="162" spans="1:12" s="26" customFormat="1" ht="22.5" customHeight="1">
      <c r="A162" s="236" t="s">
        <v>39</v>
      </c>
      <c r="B162" s="242"/>
      <c r="C162" s="242"/>
      <c r="D162" s="242"/>
      <c r="E162" s="242"/>
      <c r="F162" s="242"/>
      <c r="G162" s="242"/>
      <c r="H162" s="242"/>
      <c r="I162" s="243"/>
      <c r="J162" s="25"/>
      <c r="K162" s="172"/>
      <c r="L162" s="172"/>
    </row>
    <row r="163" spans="1:12" ht="47.25">
      <c r="A163" s="13" t="s">
        <v>7</v>
      </c>
      <c r="B163" s="30">
        <v>0</v>
      </c>
      <c r="C163" s="30">
        <v>0</v>
      </c>
      <c r="D163" s="56"/>
      <c r="E163" s="30">
        <v>0</v>
      </c>
      <c r="F163" s="56"/>
      <c r="G163" s="30">
        <v>0</v>
      </c>
      <c r="H163" s="46" t="e">
        <f t="shared" ref="H163" si="68">G163*100/B163</f>
        <v>#DIV/0!</v>
      </c>
      <c r="I163" s="11"/>
      <c r="J163" s="11" t="s">
        <v>343</v>
      </c>
      <c r="K163" s="172" t="e">
        <f t="shared" si="57"/>
        <v>#DIV/0!</v>
      </c>
      <c r="L163" s="172" t="e">
        <f t="shared" si="58"/>
        <v>#DIV/0!</v>
      </c>
    </row>
    <row r="164" spans="1:12" ht="31.5" hidden="1">
      <c r="A164" s="13" t="s">
        <v>9</v>
      </c>
      <c r="B164" s="30"/>
      <c r="C164" s="30"/>
      <c r="D164" s="56"/>
      <c r="E164" s="30"/>
      <c r="F164" s="56"/>
      <c r="G164" s="30"/>
      <c r="H164" s="46"/>
      <c r="I164" s="11"/>
      <c r="J164" s="11"/>
      <c r="K164" s="172" t="e">
        <f t="shared" si="57"/>
        <v>#DIV/0!</v>
      </c>
      <c r="L164" s="172" t="e">
        <f t="shared" si="58"/>
        <v>#DIV/0!</v>
      </c>
    </row>
    <row r="165" spans="1:12" hidden="1">
      <c r="A165" s="13" t="s">
        <v>5</v>
      </c>
      <c r="B165" s="30"/>
      <c r="C165" s="30"/>
      <c r="D165" s="56"/>
      <c r="E165" s="30"/>
      <c r="F165" s="56"/>
      <c r="G165" s="30"/>
      <c r="H165" s="46"/>
      <c r="I165" s="11"/>
      <c r="J165" s="11"/>
      <c r="K165" s="172" t="e">
        <f t="shared" si="57"/>
        <v>#DIV/0!</v>
      </c>
      <c r="L165" s="172" t="e">
        <f t="shared" si="58"/>
        <v>#DIV/0!</v>
      </c>
    </row>
    <row r="166" spans="1:12" ht="31.5" hidden="1">
      <c r="A166" s="13" t="s">
        <v>6</v>
      </c>
      <c r="B166" s="30"/>
      <c r="C166" s="30"/>
      <c r="D166" s="56"/>
      <c r="E166" s="30"/>
      <c r="F166" s="56"/>
      <c r="G166" s="30"/>
      <c r="H166" s="46"/>
      <c r="I166" s="11"/>
      <c r="J166" s="11"/>
      <c r="K166" s="172" t="e">
        <f t="shared" si="57"/>
        <v>#DIV/0!</v>
      </c>
      <c r="L166" s="172" t="e">
        <f t="shared" si="58"/>
        <v>#DIV/0!</v>
      </c>
    </row>
    <row r="167" spans="1:12" ht="24.75" customHeight="1">
      <c r="A167" s="227" t="s">
        <v>220</v>
      </c>
      <c r="B167" s="228"/>
      <c r="C167" s="228"/>
      <c r="D167" s="228"/>
      <c r="E167" s="228"/>
      <c r="F167" s="228"/>
      <c r="G167" s="228"/>
      <c r="H167" s="228"/>
      <c r="I167" s="228"/>
      <c r="J167" s="229"/>
      <c r="L167" s="172"/>
    </row>
    <row r="168" spans="1:12" ht="147" customHeight="1">
      <c r="A168" s="13" t="s">
        <v>7</v>
      </c>
      <c r="B168" s="30">
        <v>123602.45</v>
      </c>
      <c r="C168" s="30">
        <v>85183.28155</v>
      </c>
      <c r="D168" s="56"/>
      <c r="E168" s="30">
        <v>85076.505160000001</v>
      </c>
      <c r="F168" s="56"/>
      <c r="G168" s="30">
        <f>8149+69677.8+5511.8+1764.7</f>
        <v>85103.3</v>
      </c>
      <c r="H168" s="46">
        <f t="shared" ref="H168" si="69">G168*100/B168</f>
        <v>68.852437795529141</v>
      </c>
      <c r="I168" s="11" t="s">
        <v>236</v>
      </c>
      <c r="J168" s="11" t="s">
        <v>107</v>
      </c>
      <c r="K168" s="172">
        <f t="shared" si="57"/>
        <v>68.830759552096268</v>
      </c>
      <c r="L168" s="172">
        <f t="shared" si="58"/>
        <v>68.852437795529141</v>
      </c>
    </row>
    <row r="169" spans="1:12" ht="31.5" hidden="1">
      <c r="A169" s="13" t="s">
        <v>9</v>
      </c>
      <c r="B169" s="30"/>
      <c r="C169" s="30"/>
      <c r="D169" s="56"/>
      <c r="E169" s="30"/>
      <c r="F169" s="56"/>
      <c r="G169" s="30"/>
      <c r="H169" s="46"/>
      <c r="I169" s="11"/>
      <c r="J169" s="11"/>
      <c r="K169" s="172" t="e">
        <f t="shared" si="57"/>
        <v>#DIV/0!</v>
      </c>
      <c r="L169" s="172" t="e">
        <f t="shared" si="58"/>
        <v>#DIV/0!</v>
      </c>
    </row>
    <row r="170" spans="1:12" ht="193.5" customHeight="1">
      <c r="A170" s="13" t="s">
        <v>5</v>
      </c>
      <c r="B170" s="30">
        <f>1674.5+2882</f>
        <v>4556.5</v>
      </c>
      <c r="C170" s="30">
        <v>1740.28998</v>
      </c>
      <c r="D170" s="56"/>
      <c r="E170" s="30">
        <f>1114.71237+605.4164</f>
        <v>1720.1287699999998</v>
      </c>
      <c r="F170" s="56"/>
      <c r="G170" s="30">
        <f>373+348.6+422.7+15+605.4</f>
        <v>1764.6999999999998</v>
      </c>
      <c r="H170" s="46">
        <f t="shared" ref="H170" si="70">G170*100/B170</f>
        <v>38.729287830571707</v>
      </c>
      <c r="I170" s="11" t="s">
        <v>237</v>
      </c>
      <c r="J170" s="11" t="s">
        <v>107</v>
      </c>
      <c r="K170" s="172">
        <f t="shared" si="57"/>
        <v>37.751097772413033</v>
      </c>
      <c r="L170" s="172">
        <f t="shared" si="58"/>
        <v>38.729287830571707</v>
      </c>
    </row>
    <row r="171" spans="1:12" ht="31.5" hidden="1">
      <c r="A171" s="13" t="s">
        <v>6</v>
      </c>
      <c r="B171" s="30"/>
      <c r="C171" s="30"/>
      <c r="D171" s="56"/>
      <c r="E171" s="30"/>
      <c r="F171" s="56"/>
      <c r="G171" s="30"/>
      <c r="H171" s="46"/>
      <c r="I171" s="11"/>
      <c r="J171" s="11"/>
      <c r="K171" s="172" t="e">
        <f t="shared" si="57"/>
        <v>#DIV/0!</v>
      </c>
      <c r="L171" s="172" t="e">
        <f t="shared" si="58"/>
        <v>#DIV/0!</v>
      </c>
    </row>
    <row r="172" spans="1:12" ht="24" customHeight="1">
      <c r="A172" s="227" t="s">
        <v>218</v>
      </c>
      <c r="B172" s="228"/>
      <c r="C172" s="228"/>
      <c r="D172" s="228"/>
      <c r="E172" s="228"/>
      <c r="F172" s="228"/>
      <c r="G172" s="228"/>
      <c r="H172" s="228"/>
      <c r="I172" s="228"/>
      <c r="J172" s="229"/>
      <c r="L172" s="172"/>
    </row>
    <row r="173" spans="1:12" ht="20.25" customHeight="1">
      <c r="A173" s="13" t="s">
        <v>7</v>
      </c>
      <c r="B173" s="30">
        <f t="shared" ref="B173:G176" si="71">B178+B183+B188+B193</f>
        <v>3320</v>
      </c>
      <c r="C173" s="30">
        <f t="shared" si="71"/>
        <v>3254.3217</v>
      </c>
      <c r="D173" s="46">
        <f t="shared" ref="D173" si="72">C173*100/B173</f>
        <v>98.021737951807225</v>
      </c>
      <c r="E173" s="30">
        <f t="shared" si="71"/>
        <v>3254.3217</v>
      </c>
      <c r="F173" s="46">
        <f>E173*100/B173</f>
        <v>98.021737951807225</v>
      </c>
      <c r="G173" s="30">
        <f t="shared" si="71"/>
        <v>3254.3</v>
      </c>
      <c r="H173" s="46">
        <f t="shared" ref="H173" si="73">G173*100/B173</f>
        <v>98.021084337349393</v>
      </c>
      <c r="I173" s="11"/>
      <c r="J173" s="11"/>
      <c r="K173" s="172">
        <f t="shared" si="57"/>
        <v>98.021737951807225</v>
      </c>
      <c r="L173" s="172">
        <f t="shared" si="58"/>
        <v>98.021084337349393</v>
      </c>
    </row>
    <row r="174" spans="1:12" ht="31.5">
      <c r="A174" s="13" t="s">
        <v>9</v>
      </c>
      <c r="B174" s="30">
        <f t="shared" si="71"/>
        <v>0</v>
      </c>
      <c r="C174" s="30">
        <f t="shared" si="71"/>
        <v>0</v>
      </c>
      <c r="D174" s="46"/>
      <c r="E174" s="30">
        <f t="shared" si="71"/>
        <v>0</v>
      </c>
      <c r="F174" s="46"/>
      <c r="G174" s="30">
        <f t="shared" si="71"/>
        <v>0</v>
      </c>
      <c r="H174" s="46"/>
      <c r="I174" s="11"/>
      <c r="J174" s="11"/>
      <c r="L174" s="172"/>
    </row>
    <row r="175" spans="1:12" ht="18.75" customHeight="1">
      <c r="A175" s="13" t="s">
        <v>5</v>
      </c>
      <c r="B175" s="30">
        <f t="shared" si="71"/>
        <v>2930</v>
      </c>
      <c r="C175" s="30">
        <f t="shared" si="71"/>
        <v>2879.9306999999999</v>
      </c>
      <c r="D175" s="46">
        <f t="shared" ref="D175" si="74">C175*100/B175</f>
        <v>98.291150170648464</v>
      </c>
      <c r="E175" s="30">
        <f t="shared" si="71"/>
        <v>2879.9306999999999</v>
      </c>
      <c r="F175" s="46">
        <f>E175*100/B175</f>
        <v>98.291150170648464</v>
      </c>
      <c r="G175" s="30">
        <f t="shared" si="71"/>
        <v>2879.9</v>
      </c>
      <c r="H175" s="46">
        <f t="shared" ref="H175" si="75">G175*100/B175</f>
        <v>98.290102389078498</v>
      </c>
      <c r="I175" s="11"/>
      <c r="J175" s="11"/>
      <c r="K175" s="172">
        <f t="shared" si="57"/>
        <v>98.291150170648464</v>
      </c>
      <c r="L175" s="172">
        <f t="shared" si="58"/>
        <v>98.290102389078498</v>
      </c>
    </row>
    <row r="176" spans="1:12" ht="31.5">
      <c r="A176" s="13" t="s">
        <v>6</v>
      </c>
      <c r="B176" s="30">
        <f t="shared" si="71"/>
        <v>0</v>
      </c>
      <c r="C176" s="30">
        <f t="shared" si="71"/>
        <v>0</v>
      </c>
      <c r="D176" s="46"/>
      <c r="E176" s="30">
        <f t="shared" si="71"/>
        <v>0</v>
      </c>
      <c r="F176" s="46"/>
      <c r="G176" s="30">
        <f t="shared" si="71"/>
        <v>0</v>
      </c>
      <c r="H176" s="46"/>
      <c r="I176" s="11"/>
      <c r="J176" s="11"/>
      <c r="L176" s="172"/>
    </row>
    <row r="177" spans="1:12" s="2" customFormat="1">
      <c r="A177" s="230" t="s">
        <v>42</v>
      </c>
      <c r="B177" s="231"/>
      <c r="C177" s="231"/>
      <c r="D177" s="231"/>
      <c r="E177" s="231"/>
      <c r="F177" s="231"/>
      <c r="G177" s="231"/>
      <c r="H177" s="231"/>
      <c r="I177" s="232"/>
      <c r="J177" s="12"/>
      <c r="K177" s="172"/>
      <c r="L177" s="172"/>
    </row>
    <row r="178" spans="1:12">
      <c r="A178" s="13" t="s">
        <v>7</v>
      </c>
      <c r="B178" s="30">
        <v>50</v>
      </c>
      <c r="C178" s="30">
        <v>0</v>
      </c>
      <c r="D178" s="46"/>
      <c r="E178" s="30">
        <v>0</v>
      </c>
      <c r="F178" s="46"/>
      <c r="G178" s="30">
        <v>0</v>
      </c>
      <c r="H178" s="46"/>
      <c r="I178" s="11"/>
      <c r="J178" s="247" t="s">
        <v>270</v>
      </c>
      <c r="K178" s="172">
        <f t="shared" si="57"/>
        <v>0</v>
      </c>
      <c r="L178" s="172">
        <f t="shared" si="58"/>
        <v>0</v>
      </c>
    </row>
    <row r="179" spans="1:12" ht="31.5" hidden="1" customHeight="1">
      <c r="A179" s="13" t="s">
        <v>9</v>
      </c>
      <c r="B179" s="30"/>
      <c r="C179" s="30"/>
      <c r="D179" s="46"/>
      <c r="E179" s="30"/>
      <c r="F179" s="46"/>
      <c r="G179" s="30"/>
      <c r="H179" s="46"/>
      <c r="I179" s="11"/>
      <c r="J179" s="248"/>
      <c r="K179" s="172" t="e">
        <f t="shared" si="57"/>
        <v>#DIV/0!</v>
      </c>
      <c r="L179" s="172" t="e">
        <f t="shared" si="58"/>
        <v>#DIV/0!</v>
      </c>
    </row>
    <row r="180" spans="1:12">
      <c r="A180" s="13" t="s">
        <v>5</v>
      </c>
      <c r="B180" s="30">
        <v>50</v>
      </c>
      <c r="C180" s="30">
        <v>0</v>
      </c>
      <c r="D180" s="46"/>
      <c r="E180" s="30">
        <v>0</v>
      </c>
      <c r="F180" s="46"/>
      <c r="G180" s="30">
        <v>0</v>
      </c>
      <c r="H180" s="46"/>
      <c r="I180" s="11"/>
      <c r="J180" s="249"/>
      <c r="K180" s="172">
        <f t="shared" si="57"/>
        <v>0</v>
      </c>
      <c r="L180" s="172">
        <f t="shared" si="58"/>
        <v>0</v>
      </c>
    </row>
    <row r="181" spans="1:12" ht="31.5" hidden="1">
      <c r="A181" s="13" t="s">
        <v>6</v>
      </c>
      <c r="B181" s="30"/>
      <c r="C181" s="30"/>
      <c r="D181" s="46"/>
      <c r="E181" s="30"/>
      <c r="F181" s="46"/>
      <c r="G181" s="30"/>
      <c r="H181" s="46"/>
      <c r="I181" s="11"/>
      <c r="J181" s="11"/>
      <c r="K181" s="172" t="e">
        <f t="shared" si="57"/>
        <v>#DIV/0!</v>
      </c>
      <c r="L181" s="172" t="e">
        <f t="shared" si="58"/>
        <v>#DIV/0!</v>
      </c>
    </row>
    <row r="182" spans="1:12" s="2" customFormat="1" ht="18.75" hidden="1" customHeight="1">
      <c r="A182" s="230" t="s">
        <v>43</v>
      </c>
      <c r="B182" s="231"/>
      <c r="C182" s="231"/>
      <c r="D182" s="231"/>
      <c r="E182" s="231"/>
      <c r="F182" s="231"/>
      <c r="G182" s="231"/>
      <c r="H182" s="231"/>
      <c r="I182" s="232"/>
      <c r="J182" s="12"/>
      <c r="K182" s="172" t="e">
        <f t="shared" si="57"/>
        <v>#DIV/0!</v>
      </c>
      <c r="L182" s="172" t="e">
        <f t="shared" si="58"/>
        <v>#DIV/0!</v>
      </c>
    </row>
    <row r="183" spans="1:12" hidden="1">
      <c r="A183" s="13" t="s">
        <v>7</v>
      </c>
      <c r="B183" s="30"/>
      <c r="C183" s="30"/>
      <c r="D183" s="46"/>
      <c r="E183" s="30"/>
      <c r="F183" s="46"/>
      <c r="G183" s="30"/>
      <c r="H183" s="46"/>
      <c r="I183" s="11"/>
      <c r="J183" s="11"/>
      <c r="K183" s="172" t="e">
        <f t="shared" si="57"/>
        <v>#DIV/0!</v>
      </c>
      <c r="L183" s="172" t="e">
        <f t="shared" si="58"/>
        <v>#DIV/0!</v>
      </c>
    </row>
    <row r="184" spans="1:12" ht="31.5" hidden="1">
      <c r="A184" s="13" t="s">
        <v>9</v>
      </c>
      <c r="B184" s="30"/>
      <c r="C184" s="30"/>
      <c r="D184" s="46"/>
      <c r="E184" s="30"/>
      <c r="F184" s="46"/>
      <c r="G184" s="30"/>
      <c r="H184" s="46"/>
      <c r="I184" s="11"/>
      <c r="J184" s="11"/>
      <c r="K184" s="172" t="e">
        <f t="shared" si="57"/>
        <v>#DIV/0!</v>
      </c>
      <c r="L184" s="172" t="e">
        <f t="shared" si="58"/>
        <v>#DIV/0!</v>
      </c>
    </row>
    <row r="185" spans="1:12" hidden="1">
      <c r="A185" s="13" t="s">
        <v>5</v>
      </c>
      <c r="B185" s="30"/>
      <c r="C185" s="30"/>
      <c r="D185" s="46"/>
      <c r="E185" s="30"/>
      <c r="F185" s="46"/>
      <c r="G185" s="30"/>
      <c r="H185" s="46"/>
      <c r="I185" s="11"/>
      <c r="J185" s="11"/>
      <c r="K185" s="172" t="e">
        <f t="shared" si="57"/>
        <v>#DIV/0!</v>
      </c>
      <c r="L185" s="172" t="e">
        <f t="shared" si="58"/>
        <v>#DIV/0!</v>
      </c>
    </row>
    <row r="186" spans="1:12" ht="31.5" hidden="1">
      <c r="A186" s="13" t="s">
        <v>6</v>
      </c>
      <c r="B186" s="30"/>
      <c r="C186" s="30"/>
      <c r="D186" s="46"/>
      <c r="E186" s="30"/>
      <c r="F186" s="46"/>
      <c r="G186" s="30"/>
      <c r="H186" s="46"/>
      <c r="I186" s="11"/>
      <c r="J186" s="11"/>
      <c r="K186" s="172" t="e">
        <f t="shared" si="57"/>
        <v>#DIV/0!</v>
      </c>
      <c r="L186" s="172" t="e">
        <f t="shared" si="58"/>
        <v>#DIV/0!</v>
      </c>
    </row>
    <row r="187" spans="1:12" s="2" customFormat="1">
      <c r="A187" s="230" t="s">
        <v>44</v>
      </c>
      <c r="B187" s="231"/>
      <c r="C187" s="231"/>
      <c r="D187" s="231"/>
      <c r="E187" s="231"/>
      <c r="F187" s="231"/>
      <c r="G187" s="231"/>
      <c r="H187" s="231"/>
      <c r="I187" s="232"/>
      <c r="J187" s="12"/>
      <c r="K187" s="172"/>
      <c r="L187" s="172"/>
    </row>
    <row r="188" spans="1:12" ht="20.25" customHeight="1">
      <c r="A188" s="13" t="s">
        <v>7</v>
      </c>
      <c r="B188" s="30">
        <v>3270</v>
      </c>
      <c r="C188" s="30">
        <v>3254.3217</v>
      </c>
      <c r="D188" s="46"/>
      <c r="E188" s="30">
        <v>3254.3217</v>
      </c>
      <c r="F188" s="46"/>
      <c r="G188" s="30">
        <v>3254.3</v>
      </c>
      <c r="H188" s="46">
        <f t="shared" ref="H188" si="76">G188*100/B188</f>
        <v>99.519877675840974</v>
      </c>
      <c r="I188" s="11" t="s">
        <v>271</v>
      </c>
      <c r="J188" s="11"/>
      <c r="K188" s="172">
        <f t="shared" si="57"/>
        <v>99.520541284403663</v>
      </c>
      <c r="L188" s="172">
        <f t="shared" si="58"/>
        <v>99.519877675840974</v>
      </c>
    </row>
    <row r="189" spans="1:12" ht="31.5" hidden="1">
      <c r="A189" s="13" t="s">
        <v>9</v>
      </c>
      <c r="B189" s="30"/>
      <c r="C189" s="30"/>
      <c r="D189" s="46"/>
      <c r="E189" s="30"/>
      <c r="F189" s="46"/>
      <c r="G189" s="30"/>
      <c r="H189" s="46"/>
      <c r="I189" s="11"/>
      <c r="J189" s="11"/>
      <c r="K189" s="172" t="e">
        <f t="shared" si="57"/>
        <v>#DIV/0!</v>
      </c>
      <c r="L189" s="172" t="e">
        <f t="shared" si="58"/>
        <v>#DIV/0!</v>
      </c>
    </row>
    <row r="190" spans="1:12" ht="21.75" customHeight="1">
      <c r="A190" s="13" t="s">
        <v>5</v>
      </c>
      <c r="B190" s="30">
        <f>3270-390</f>
        <v>2880</v>
      </c>
      <c r="C190" s="30">
        <v>2879.9306999999999</v>
      </c>
      <c r="D190" s="46"/>
      <c r="E190" s="30">
        <v>2879.9306999999999</v>
      </c>
      <c r="F190" s="46"/>
      <c r="G190" s="30">
        <v>2879.9</v>
      </c>
      <c r="H190" s="46">
        <f t="shared" ref="H190" si="77">G190*100/B190</f>
        <v>99.996527777777771</v>
      </c>
      <c r="I190" s="11"/>
      <c r="J190" s="11"/>
      <c r="K190" s="172">
        <f t="shared" si="57"/>
        <v>99.997593750000007</v>
      </c>
      <c r="L190" s="172">
        <f t="shared" si="58"/>
        <v>99.996527777777771</v>
      </c>
    </row>
    <row r="191" spans="1:12" ht="31.5" hidden="1">
      <c r="A191" s="13" t="s">
        <v>6</v>
      </c>
      <c r="B191" s="30"/>
      <c r="C191" s="30"/>
      <c r="D191" s="56"/>
      <c r="E191" s="30"/>
      <c r="F191" s="56"/>
      <c r="G191" s="30"/>
      <c r="H191" s="46"/>
      <c r="I191" s="11"/>
      <c r="J191" s="11"/>
      <c r="K191" s="172" t="e">
        <f t="shared" si="57"/>
        <v>#DIV/0!</v>
      </c>
      <c r="L191" s="172" t="e">
        <f t="shared" si="58"/>
        <v>#DIV/0!</v>
      </c>
    </row>
    <row r="192" spans="1:12" s="2" customFormat="1" hidden="1">
      <c r="A192" s="230" t="s">
        <v>45</v>
      </c>
      <c r="B192" s="231"/>
      <c r="C192" s="231"/>
      <c r="D192" s="231"/>
      <c r="E192" s="231"/>
      <c r="F192" s="231"/>
      <c r="G192" s="231"/>
      <c r="H192" s="231"/>
      <c r="I192" s="232"/>
      <c r="J192" s="12"/>
      <c r="K192" s="172" t="e">
        <f t="shared" si="57"/>
        <v>#DIV/0!</v>
      </c>
      <c r="L192" s="172" t="e">
        <f t="shared" si="58"/>
        <v>#DIV/0!</v>
      </c>
    </row>
    <row r="193" spans="1:12" hidden="1">
      <c r="A193" s="13" t="s">
        <v>7</v>
      </c>
      <c r="B193" s="30"/>
      <c r="C193" s="30"/>
      <c r="D193" s="56"/>
      <c r="E193" s="30"/>
      <c r="F193" s="56"/>
      <c r="G193" s="30"/>
      <c r="H193" s="46"/>
      <c r="I193" s="11"/>
      <c r="J193" s="11"/>
      <c r="K193" s="172" t="e">
        <f t="shared" si="57"/>
        <v>#DIV/0!</v>
      </c>
      <c r="L193" s="172" t="e">
        <f t="shared" si="58"/>
        <v>#DIV/0!</v>
      </c>
    </row>
    <row r="194" spans="1:12" ht="31.5" hidden="1">
      <c r="A194" s="13" t="s">
        <v>9</v>
      </c>
      <c r="B194" s="30"/>
      <c r="C194" s="30"/>
      <c r="D194" s="56"/>
      <c r="E194" s="30"/>
      <c r="F194" s="56"/>
      <c r="G194" s="30"/>
      <c r="H194" s="46"/>
      <c r="I194" s="11"/>
      <c r="J194" s="11"/>
      <c r="K194" s="172" t="e">
        <f t="shared" si="57"/>
        <v>#DIV/0!</v>
      </c>
      <c r="L194" s="172" t="e">
        <f t="shared" si="58"/>
        <v>#DIV/0!</v>
      </c>
    </row>
    <row r="195" spans="1:12" ht="34.5" hidden="1" customHeight="1">
      <c r="A195" s="13" t="s">
        <v>5</v>
      </c>
      <c r="B195" s="30"/>
      <c r="C195" s="30"/>
      <c r="D195" s="56"/>
      <c r="E195" s="30"/>
      <c r="F195" s="56"/>
      <c r="G195" s="30"/>
      <c r="H195" s="46"/>
      <c r="I195" s="11"/>
      <c r="J195" s="11"/>
      <c r="K195" s="172" t="e">
        <f t="shared" si="57"/>
        <v>#DIV/0!</v>
      </c>
      <c r="L195" s="172" t="e">
        <f t="shared" si="58"/>
        <v>#DIV/0!</v>
      </c>
    </row>
    <row r="196" spans="1:12" ht="31.5" hidden="1">
      <c r="A196" s="13" t="s">
        <v>6</v>
      </c>
      <c r="B196" s="30"/>
      <c r="C196" s="30"/>
      <c r="D196" s="56"/>
      <c r="E196" s="30"/>
      <c r="F196" s="56"/>
      <c r="G196" s="30"/>
      <c r="H196" s="46"/>
      <c r="I196" s="11"/>
      <c r="J196" s="11"/>
      <c r="K196" s="172" t="e">
        <f t="shared" si="57"/>
        <v>#DIV/0!</v>
      </c>
      <c r="L196" s="172" t="e">
        <f t="shared" si="58"/>
        <v>#DIV/0!</v>
      </c>
    </row>
    <row r="197" spans="1:12" ht="27.75" customHeight="1">
      <c r="A197" s="227" t="s">
        <v>209</v>
      </c>
      <c r="B197" s="228"/>
      <c r="C197" s="228"/>
      <c r="D197" s="228"/>
      <c r="E197" s="228"/>
      <c r="F197" s="228"/>
      <c r="G197" s="228"/>
      <c r="H197" s="228"/>
      <c r="I197" s="228"/>
      <c r="J197" s="229"/>
      <c r="L197" s="172"/>
    </row>
    <row r="198" spans="1:12" ht="31.5">
      <c r="A198" s="13" t="s">
        <v>7</v>
      </c>
      <c r="B198" s="30">
        <v>12</v>
      </c>
      <c r="C198" s="30">
        <v>0</v>
      </c>
      <c r="D198" s="56">
        <f t="shared" ref="D198" si="78">C198*100/B198</f>
        <v>0</v>
      </c>
      <c r="E198" s="30">
        <v>0</v>
      </c>
      <c r="F198" s="56">
        <f>E198*100/B198</f>
        <v>0</v>
      </c>
      <c r="G198" s="30">
        <v>0</v>
      </c>
      <c r="H198" s="46">
        <f t="shared" ref="H198" si="79">G198*100/B198</f>
        <v>0</v>
      </c>
      <c r="I198" s="11"/>
      <c r="J198" s="11" t="s">
        <v>273</v>
      </c>
      <c r="K198" s="172">
        <f t="shared" si="57"/>
        <v>0</v>
      </c>
      <c r="L198" s="172">
        <f t="shared" si="58"/>
        <v>0</v>
      </c>
    </row>
    <row r="199" spans="1:12" ht="31.5" hidden="1">
      <c r="A199" s="13" t="s">
        <v>9</v>
      </c>
      <c r="B199" s="30"/>
      <c r="C199" s="30"/>
      <c r="D199" s="56"/>
      <c r="E199" s="30"/>
      <c r="F199" s="56"/>
      <c r="G199" s="30"/>
      <c r="H199" s="46"/>
      <c r="I199" s="11"/>
      <c r="J199" s="11"/>
      <c r="K199" s="172" t="e">
        <f t="shared" si="57"/>
        <v>#DIV/0!</v>
      </c>
      <c r="L199" s="172" t="e">
        <f t="shared" si="58"/>
        <v>#DIV/0!</v>
      </c>
    </row>
    <row r="200" spans="1:12">
      <c r="A200" s="13" t="s">
        <v>5</v>
      </c>
      <c r="B200" s="30">
        <v>12</v>
      </c>
      <c r="C200" s="30">
        <v>0</v>
      </c>
      <c r="D200" s="56">
        <f t="shared" ref="D200" si="80">C200*100/B200</f>
        <v>0</v>
      </c>
      <c r="E200" s="30">
        <v>0</v>
      </c>
      <c r="F200" s="56">
        <f>E200*100/B200</f>
        <v>0</v>
      </c>
      <c r="G200" s="30">
        <v>0</v>
      </c>
      <c r="H200" s="46">
        <f t="shared" ref="H200" si="81">G200*100/B200</f>
        <v>0</v>
      </c>
      <c r="I200" s="11"/>
      <c r="J200" s="11"/>
      <c r="K200" s="172">
        <f t="shared" si="57"/>
        <v>0</v>
      </c>
      <c r="L200" s="172">
        <f t="shared" si="58"/>
        <v>0</v>
      </c>
    </row>
    <row r="201" spans="1:12" ht="31.5" hidden="1">
      <c r="A201" s="13" t="s">
        <v>6</v>
      </c>
      <c r="B201" s="30"/>
      <c r="C201" s="30"/>
      <c r="D201" s="56"/>
      <c r="E201" s="30"/>
      <c r="F201" s="56"/>
      <c r="G201" s="30"/>
      <c r="H201" s="46"/>
      <c r="I201" s="11"/>
      <c r="J201" s="11"/>
      <c r="K201" s="172" t="e">
        <f t="shared" si="57"/>
        <v>#DIV/0!</v>
      </c>
      <c r="L201" s="172" t="e">
        <f t="shared" si="58"/>
        <v>#DIV/0!</v>
      </c>
    </row>
    <row r="202" spans="1:12" ht="30" customHeight="1">
      <c r="A202" s="227" t="s">
        <v>219</v>
      </c>
      <c r="B202" s="228"/>
      <c r="C202" s="228"/>
      <c r="D202" s="228"/>
      <c r="E202" s="228"/>
      <c r="F202" s="228"/>
      <c r="G202" s="228"/>
      <c r="H202" s="228"/>
      <c r="I202" s="228"/>
      <c r="J202" s="229"/>
      <c r="L202" s="172"/>
    </row>
    <row r="203" spans="1:12">
      <c r="A203" s="13" t="s">
        <v>7</v>
      </c>
      <c r="B203" s="30">
        <f>B208+B213+B218</f>
        <v>19849.210999999999</v>
      </c>
      <c r="C203" s="30">
        <f>C208+C213+C218</f>
        <v>11030.272730000001</v>
      </c>
      <c r="D203" s="56">
        <f t="shared" ref="D203" si="82">C203*100/B203</f>
        <v>55.570333400153793</v>
      </c>
      <c r="E203" s="30">
        <f>E208+E213+E218</f>
        <v>10979.233749999999</v>
      </c>
      <c r="F203" s="56">
        <f>E203*100/B203</f>
        <v>55.313199854644097</v>
      </c>
      <c r="G203" s="30">
        <f>G208+G213+G218</f>
        <v>11034.3</v>
      </c>
      <c r="H203" s="46">
        <f t="shared" ref="H203" si="83">G203*100/B203</f>
        <v>55.590622720469845</v>
      </c>
      <c r="I203" s="11"/>
      <c r="J203" s="11"/>
      <c r="K203" s="172">
        <f t="shared" si="57"/>
        <v>55.313199854644097</v>
      </c>
      <c r="L203" s="172">
        <f t="shared" si="58"/>
        <v>55.590622720469845</v>
      </c>
    </row>
    <row r="204" spans="1:12" ht="31.5">
      <c r="A204" s="13" t="s">
        <v>9</v>
      </c>
      <c r="B204" s="30">
        <f t="shared" ref="B204:G206" si="84">B209+B214+B219</f>
        <v>0</v>
      </c>
      <c r="C204" s="30">
        <f t="shared" si="84"/>
        <v>0</v>
      </c>
      <c r="D204" s="56"/>
      <c r="E204" s="30">
        <f t="shared" si="84"/>
        <v>0</v>
      </c>
      <c r="F204" s="56"/>
      <c r="G204" s="30">
        <f t="shared" si="84"/>
        <v>0</v>
      </c>
      <c r="H204" s="46"/>
      <c r="I204" s="11"/>
      <c r="J204" s="11"/>
      <c r="L204" s="172"/>
    </row>
    <row r="205" spans="1:12">
      <c r="A205" s="13" t="s">
        <v>5</v>
      </c>
      <c r="B205" s="30">
        <f t="shared" si="84"/>
        <v>6271.1509999999998</v>
      </c>
      <c r="C205" s="30">
        <f t="shared" si="84"/>
        <v>375.79444999999998</v>
      </c>
      <c r="D205" s="56">
        <f t="shared" ref="D205" si="85">C205*100/B205</f>
        <v>5.99243185182433</v>
      </c>
      <c r="E205" s="30">
        <f t="shared" si="84"/>
        <v>375.79444999999998</v>
      </c>
      <c r="F205" s="56">
        <f>E205*100/B205</f>
        <v>5.99243185182433</v>
      </c>
      <c r="G205" s="30">
        <f t="shared" si="84"/>
        <v>375.8</v>
      </c>
      <c r="H205" s="46">
        <f t="shared" ref="H205" si="86">G205*100/B205</f>
        <v>5.9925203523244779</v>
      </c>
      <c r="I205" s="11"/>
      <c r="J205" s="11"/>
      <c r="K205" s="172">
        <f t="shared" ref="K205:K225" si="87">E205*100/B205</f>
        <v>5.99243185182433</v>
      </c>
      <c r="L205" s="172">
        <f t="shared" ref="L205:L225" si="88">G205*100/B205</f>
        <v>5.9925203523244779</v>
      </c>
    </row>
    <row r="206" spans="1:12" ht="31.5">
      <c r="A206" s="13" t="s">
        <v>6</v>
      </c>
      <c r="B206" s="30">
        <f t="shared" si="84"/>
        <v>0</v>
      </c>
      <c r="C206" s="30">
        <f t="shared" si="84"/>
        <v>0</v>
      </c>
      <c r="D206" s="56"/>
      <c r="E206" s="30">
        <f t="shared" si="84"/>
        <v>0</v>
      </c>
      <c r="F206" s="56"/>
      <c r="G206" s="30">
        <f t="shared" si="84"/>
        <v>0</v>
      </c>
      <c r="H206" s="46"/>
      <c r="I206" s="11"/>
      <c r="J206" s="11"/>
      <c r="L206" s="172"/>
    </row>
    <row r="207" spans="1:12" s="2" customFormat="1" ht="20.25" customHeight="1">
      <c r="A207" s="230" t="s">
        <v>48</v>
      </c>
      <c r="B207" s="231"/>
      <c r="C207" s="231"/>
      <c r="D207" s="231"/>
      <c r="E207" s="231"/>
      <c r="F207" s="231"/>
      <c r="G207" s="231"/>
      <c r="H207" s="231"/>
      <c r="I207" s="232"/>
      <c r="J207" s="12"/>
      <c r="K207" s="172"/>
      <c r="L207" s="172"/>
    </row>
    <row r="208" spans="1:12">
      <c r="A208" s="13" t="s">
        <v>7</v>
      </c>
      <c r="B208" s="30">
        <v>10616.151</v>
      </c>
      <c r="C208" s="30">
        <v>4660.2864499999996</v>
      </c>
      <c r="D208" s="56"/>
      <c r="E208" s="30">
        <v>4660.2864499999996</v>
      </c>
      <c r="F208" s="56"/>
      <c r="G208" s="30">
        <v>4660.3</v>
      </c>
      <c r="H208" s="46">
        <f t="shared" ref="H208" si="89">G208*100/B208</f>
        <v>43.898207551870733</v>
      </c>
      <c r="I208" s="247" t="s">
        <v>116</v>
      </c>
      <c r="J208" s="247" t="s">
        <v>335</v>
      </c>
      <c r="K208" s="172">
        <f t="shared" si="87"/>
        <v>43.898079916157933</v>
      </c>
      <c r="L208" s="172">
        <f t="shared" si="88"/>
        <v>43.898207551870733</v>
      </c>
    </row>
    <row r="209" spans="1:12" ht="31.5" hidden="1" customHeight="1">
      <c r="A209" s="13" t="s">
        <v>9</v>
      </c>
      <c r="B209" s="30"/>
      <c r="C209" s="30"/>
      <c r="D209" s="56"/>
      <c r="E209" s="30"/>
      <c r="F209" s="56"/>
      <c r="G209" s="30"/>
      <c r="H209" s="46"/>
      <c r="I209" s="248"/>
      <c r="J209" s="248"/>
      <c r="K209" s="172" t="e">
        <f t="shared" si="87"/>
        <v>#DIV/0!</v>
      </c>
      <c r="L209" s="172" t="e">
        <f t="shared" si="88"/>
        <v>#DIV/0!</v>
      </c>
    </row>
    <row r="210" spans="1:12">
      <c r="A210" s="13" t="s">
        <v>5</v>
      </c>
      <c r="B210" s="30">
        <f>6231.151</f>
        <v>6231.1509999999998</v>
      </c>
      <c r="C210" s="30">
        <v>375.79444999999998</v>
      </c>
      <c r="D210" s="56"/>
      <c r="E210" s="30">
        <v>375.79444999999998</v>
      </c>
      <c r="F210" s="56"/>
      <c r="G210" s="30">
        <v>375.8</v>
      </c>
      <c r="H210" s="46">
        <f t="shared" ref="H210" si="90">G210*100/B210</f>
        <v>6.030988496346823</v>
      </c>
      <c r="I210" s="249"/>
      <c r="J210" s="249"/>
      <c r="K210" s="172">
        <f t="shared" si="87"/>
        <v>6.0308994277301258</v>
      </c>
      <c r="L210" s="172">
        <f t="shared" si="88"/>
        <v>6.030988496346823</v>
      </c>
    </row>
    <row r="211" spans="1:12" ht="31.5" hidden="1">
      <c r="A211" s="13" t="s">
        <v>6</v>
      </c>
      <c r="B211" s="30"/>
      <c r="C211" s="30"/>
      <c r="D211" s="56"/>
      <c r="E211" s="30"/>
      <c r="F211" s="56"/>
      <c r="G211" s="30"/>
      <c r="H211" s="46"/>
      <c r="I211" s="11"/>
      <c r="J211" s="11"/>
      <c r="K211" s="172" t="e">
        <f t="shared" si="87"/>
        <v>#DIV/0!</v>
      </c>
      <c r="L211" s="172" t="e">
        <f t="shared" si="88"/>
        <v>#DIV/0!</v>
      </c>
    </row>
    <row r="212" spans="1:12" s="2" customFormat="1" ht="18.75" customHeight="1">
      <c r="A212" s="230" t="s">
        <v>49</v>
      </c>
      <c r="B212" s="231"/>
      <c r="C212" s="231"/>
      <c r="D212" s="231"/>
      <c r="E212" s="231"/>
      <c r="F212" s="231"/>
      <c r="G212" s="231"/>
      <c r="H212" s="231"/>
      <c r="I212" s="232"/>
      <c r="J212" s="12"/>
      <c r="K212" s="172"/>
      <c r="L212" s="172"/>
    </row>
    <row r="213" spans="1:12" ht="63.75" customHeight="1">
      <c r="A213" s="13" t="s">
        <v>7</v>
      </c>
      <c r="B213" s="30">
        <v>40</v>
      </c>
      <c r="C213" s="30">
        <v>0</v>
      </c>
      <c r="D213" s="56">
        <f t="shared" ref="D213" si="91">C213*100/B213</f>
        <v>0</v>
      </c>
      <c r="E213" s="30">
        <v>0</v>
      </c>
      <c r="F213" s="56"/>
      <c r="G213" s="30">
        <v>0</v>
      </c>
      <c r="H213" s="46">
        <f t="shared" ref="H213" si="92">G213*100/B213</f>
        <v>0</v>
      </c>
      <c r="I213" s="11"/>
      <c r="J213" s="244" t="s">
        <v>334</v>
      </c>
      <c r="K213" s="172">
        <f t="shared" si="87"/>
        <v>0</v>
      </c>
      <c r="L213" s="172">
        <f t="shared" si="88"/>
        <v>0</v>
      </c>
    </row>
    <row r="214" spans="1:12" ht="31.5" hidden="1" customHeight="1">
      <c r="A214" s="13" t="s">
        <v>9</v>
      </c>
      <c r="B214" s="30"/>
      <c r="C214" s="30"/>
      <c r="D214" s="56"/>
      <c r="E214" s="30"/>
      <c r="F214" s="56"/>
      <c r="G214" s="30"/>
      <c r="H214" s="46"/>
      <c r="I214" s="11"/>
      <c r="J214" s="245"/>
      <c r="K214" s="172" t="e">
        <f t="shared" si="87"/>
        <v>#DIV/0!</v>
      </c>
      <c r="L214" s="172" t="e">
        <f t="shared" si="88"/>
        <v>#DIV/0!</v>
      </c>
    </row>
    <row r="215" spans="1:12" ht="65.25" customHeight="1">
      <c r="A215" s="13" t="s">
        <v>5</v>
      </c>
      <c r="B215" s="30">
        <v>40</v>
      </c>
      <c r="C215" s="30">
        <v>0</v>
      </c>
      <c r="D215" s="56">
        <f t="shared" ref="D215" si="93">C215*100/B215</f>
        <v>0</v>
      </c>
      <c r="E215" s="30">
        <v>0</v>
      </c>
      <c r="F215" s="56"/>
      <c r="G215" s="30">
        <v>0</v>
      </c>
      <c r="H215" s="46">
        <f t="shared" ref="H215" si="94">G215*100/B215</f>
        <v>0</v>
      </c>
      <c r="I215" s="11"/>
      <c r="J215" s="246"/>
      <c r="K215" s="172">
        <f t="shared" si="87"/>
        <v>0</v>
      </c>
      <c r="L215" s="172">
        <f t="shared" si="88"/>
        <v>0</v>
      </c>
    </row>
    <row r="216" spans="1:12" ht="31.5" hidden="1">
      <c r="A216" s="13" t="s">
        <v>6</v>
      </c>
      <c r="B216" s="30"/>
      <c r="C216" s="30"/>
      <c r="D216" s="56"/>
      <c r="E216" s="30"/>
      <c r="F216" s="56"/>
      <c r="G216" s="30"/>
      <c r="H216" s="46"/>
      <c r="I216" s="11"/>
      <c r="J216" s="11"/>
      <c r="K216" s="172" t="e">
        <f t="shared" si="87"/>
        <v>#DIV/0!</v>
      </c>
      <c r="L216" s="172" t="e">
        <f t="shared" si="88"/>
        <v>#DIV/0!</v>
      </c>
    </row>
    <row r="217" spans="1:12" s="2" customFormat="1">
      <c r="A217" s="230" t="s">
        <v>22</v>
      </c>
      <c r="B217" s="231"/>
      <c r="C217" s="231"/>
      <c r="D217" s="231"/>
      <c r="E217" s="231"/>
      <c r="F217" s="231"/>
      <c r="G217" s="231"/>
      <c r="H217" s="231"/>
      <c r="I217" s="232"/>
      <c r="J217" s="12"/>
      <c r="K217" s="172"/>
      <c r="L217" s="172"/>
    </row>
    <row r="218" spans="1:12" ht="36" customHeight="1">
      <c r="A218" s="13" t="s">
        <v>7</v>
      </c>
      <c r="B218" s="30">
        <v>9193.06</v>
      </c>
      <c r="C218" s="30">
        <v>6369.9862800000001</v>
      </c>
      <c r="D218" s="56"/>
      <c r="E218" s="30">
        <v>6318.9472999999998</v>
      </c>
      <c r="F218" s="56"/>
      <c r="G218" s="30">
        <v>6374</v>
      </c>
      <c r="H218" s="46">
        <f t="shared" ref="H218" si="95">G218*100/B218</f>
        <v>69.334911335289888</v>
      </c>
      <c r="I218" s="11" t="s">
        <v>117</v>
      </c>
      <c r="J218" s="11" t="s">
        <v>274</v>
      </c>
      <c r="K218" s="172">
        <f t="shared" si="87"/>
        <v>68.736060680556861</v>
      </c>
      <c r="L218" s="172">
        <f t="shared" si="88"/>
        <v>69.334911335289888</v>
      </c>
    </row>
    <row r="219" spans="1:12" ht="31.5" hidden="1">
      <c r="A219" s="13" t="s">
        <v>9</v>
      </c>
      <c r="B219" s="30"/>
      <c r="C219" s="30"/>
      <c r="D219" s="56"/>
      <c r="E219" s="30"/>
      <c r="F219" s="56"/>
      <c r="G219" s="30"/>
      <c r="H219" s="46"/>
      <c r="I219" s="11"/>
      <c r="J219" s="11"/>
      <c r="K219" s="172" t="e">
        <f t="shared" si="87"/>
        <v>#DIV/0!</v>
      </c>
      <c r="L219" s="172" t="e">
        <f t="shared" si="88"/>
        <v>#DIV/0!</v>
      </c>
    </row>
    <row r="220" spans="1:12" hidden="1">
      <c r="A220" s="13" t="s">
        <v>5</v>
      </c>
      <c r="B220" s="30"/>
      <c r="C220" s="30"/>
      <c r="D220" s="56"/>
      <c r="E220" s="30"/>
      <c r="F220" s="56"/>
      <c r="G220" s="30"/>
      <c r="H220" s="46"/>
      <c r="I220" s="11"/>
      <c r="J220" s="11"/>
      <c r="K220" s="172" t="e">
        <f t="shared" si="87"/>
        <v>#DIV/0!</v>
      </c>
      <c r="L220" s="172" t="e">
        <f t="shared" si="88"/>
        <v>#DIV/0!</v>
      </c>
    </row>
    <row r="221" spans="1:12" ht="31.5" hidden="1">
      <c r="A221" s="13" t="s">
        <v>6</v>
      </c>
      <c r="B221" s="30"/>
      <c r="C221" s="30"/>
      <c r="D221" s="56"/>
      <c r="E221" s="30"/>
      <c r="F221" s="56"/>
      <c r="G221" s="30"/>
      <c r="H221" s="46"/>
      <c r="I221" s="11"/>
      <c r="J221" s="11"/>
      <c r="K221" s="172" t="e">
        <f t="shared" si="87"/>
        <v>#DIV/0!</v>
      </c>
      <c r="L221" s="172" t="e">
        <f t="shared" si="88"/>
        <v>#DIV/0!</v>
      </c>
    </row>
    <row r="222" spans="1:12" ht="26.25" customHeight="1">
      <c r="A222" s="227" t="s">
        <v>211</v>
      </c>
      <c r="B222" s="228"/>
      <c r="C222" s="228"/>
      <c r="D222" s="228"/>
      <c r="E222" s="228"/>
      <c r="F222" s="228"/>
      <c r="G222" s="228"/>
      <c r="H222" s="228"/>
      <c r="I222" s="228"/>
      <c r="J222" s="229"/>
      <c r="L222" s="172"/>
    </row>
    <row r="223" spans="1:12" ht="51" customHeight="1">
      <c r="A223" s="13" t="s">
        <v>7</v>
      </c>
      <c r="B223" s="30">
        <v>107</v>
      </c>
      <c r="C223" s="30">
        <v>0</v>
      </c>
      <c r="D223" s="56"/>
      <c r="E223" s="30">
        <v>0</v>
      </c>
      <c r="F223" s="56"/>
      <c r="G223" s="30">
        <v>0</v>
      </c>
      <c r="H223" s="46">
        <f t="shared" ref="H223" si="96">G223*100/B223</f>
        <v>0</v>
      </c>
      <c r="I223" s="11"/>
      <c r="J223" s="11" t="s">
        <v>255</v>
      </c>
      <c r="K223" s="172">
        <f t="shared" si="87"/>
        <v>0</v>
      </c>
      <c r="L223" s="172">
        <f t="shared" si="88"/>
        <v>0</v>
      </c>
    </row>
    <row r="224" spans="1:12" ht="31.5" hidden="1">
      <c r="A224" s="13" t="s">
        <v>9</v>
      </c>
      <c r="B224" s="30"/>
      <c r="C224" s="30"/>
      <c r="D224" s="56"/>
      <c r="E224" s="30"/>
      <c r="F224" s="56"/>
      <c r="G224" s="30"/>
      <c r="H224" s="46"/>
      <c r="I224" s="11"/>
      <c r="J224" s="11"/>
      <c r="L224" s="172" t="e">
        <f t="shared" si="88"/>
        <v>#DIV/0!</v>
      </c>
    </row>
    <row r="225" spans="1:12" ht="132.75" customHeight="1">
      <c r="A225" s="13" t="s">
        <v>5</v>
      </c>
      <c r="B225" s="30">
        <v>57</v>
      </c>
      <c r="C225" s="30">
        <v>0</v>
      </c>
      <c r="D225" s="56"/>
      <c r="E225" s="30">
        <v>0</v>
      </c>
      <c r="F225" s="56"/>
      <c r="G225" s="30">
        <v>0</v>
      </c>
      <c r="H225" s="46">
        <f t="shared" ref="H225" si="97">G225*100/B225</f>
        <v>0</v>
      </c>
      <c r="I225" s="11"/>
      <c r="J225" s="11" t="s">
        <v>338</v>
      </c>
      <c r="K225" s="172">
        <f t="shared" si="87"/>
        <v>0</v>
      </c>
      <c r="L225" s="172">
        <f t="shared" si="88"/>
        <v>0</v>
      </c>
    </row>
    <row r="226" spans="1:12" ht="31.5" hidden="1">
      <c r="A226" s="13" t="s">
        <v>6</v>
      </c>
      <c r="B226" s="30"/>
      <c r="C226" s="30"/>
      <c r="D226" s="56"/>
      <c r="E226" s="30"/>
      <c r="F226" s="56"/>
      <c r="G226" s="30"/>
      <c r="H226" s="46"/>
      <c r="I226" s="11"/>
      <c r="J226" s="11"/>
    </row>
    <row r="228" spans="1:12">
      <c r="A228" s="226" t="s">
        <v>106</v>
      </c>
      <c r="B228" s="226"/>
      <c r="C228" s="226"/>
      <c r="D228" s="226"/>
      <c r="E228" s="226"/>
      <c r="F228" s="59"/>
    </row>
    <row r="230" spans="1:12" hidden="1"/>
    <row r="231" spans="1:12" ht="17.25" customHeight="1"/>
    <row r="232" spans="1:12" ht="20.25">
      <c r="A232" s="223" t="s">
        <v>100</v>
      </c>
      <c r="B232" s="223"/>
      <c r="C232" s="19"/>
      <c r="D232" s="61"/>
      <c r="E232" s="19"/>
      <c r="F232" s="61"/>
      <c r="G232" s="19"/>
      <c r="H232" s="47"/>
      <c r="I232" s="19"/>
      <c r="J232" s="18"/>
      <c r="K232" s="168"/>
    </row>
    <row r="233" spans="1:12" ht="20.25">
      <c r="A233" s="36" t="s">
        <v>101</v>
      </c>
      <c r="B233" s="32"/>
      <c r="C233" s="20"/>
      <c r="D233" s="61"/>
      <c r="E233" s="19"/>
      <c r="F233" s="61"/>
      <c r="G233" s="19"/>
      <c r="H233" s="47"/>
      <c r="I233" s="19"/>
      <c r="J233" s="21"/>
      <c r="K233" s="169"/>
    </row>
    <row r="234" spans="1:12" ht="20.25">
      <c r="A234" s="8" t="s">
        <v>102</v>
      </c>
      <c r="B234" s="32"/>
      <c r="C234" s="22"/>
      <c r="D234" s="62"/>
      <c r="E234" s="22"/>
      <c r="F234" s="62"/>
      <c r="G234" s="9"/>
      <c r="H234" s="51"/>
      <c r="I234" s="9" t="s">
        <v>103</v>
      </c>
      <c r="J234" s="23"/>
      <c r="K234" s="173"/>
    </row>
    <row r="235" spans="1:12" ht="18.75">
      <c r="A235" s="6"/>
      <c r="B235" s="33"/>
      <c r="C235" s="23"/>
      <c r="D235" s="63"/>
      <c r="E235" s="23"/>
      <c r="F235" s="63"/>
      <c r="G235" s="17"/>
      <c r="H235" s="53"/>
      <c r="I235" s="24"/>
      <c r="J235" s="23"/>
      <c r="K235" s="174"/>
    </row>
    <row r="236" spans="1:12" ht="27.75" customHeight="1">
      <c r="A236" s="3"/>
      <c r="B236" s="34"/>
      <c r="C236" s="17"/>
      <c r="D236" s="64"/>
      <c r="E236" s="17"/>
      <c r="F236" s="64"/>
      <c r="G236" s="17"/>
      <c r="H236" s="53"/>
      <c r="I236" s="14"/>
      <c r="J236" s="17"/>
      <c r="K236" s="173"/>
    </row>
    <row r="237" spans="1:12" ht="16.5">
      <c r="A237" s="10" t="s">
        <v>104</v>
      </c>
      <c r="B237" s="35"/>
      <c r="C237" s="17"/>
      <c r="D237" s="64"/>
      <c r="E237" s="17"/>
      <c r="F237" s="64"/>
      <c r="G237" s="17"/>
      <c r="H237" s="53"/>
      <c r="I237" s="14"/>
      <c r="J237" s="17"/>
      <c r="K237" s="173"/>
    </row>
    <row r="238" spans="1:12" ht="16.5">
      <c r="A238" s="224" t="s">
        <v>105</v>
      </c>
      <c r="B238" s="224"/>
      <c r="C238" s="17"/>
      <c r="D238" s="64"/>
      <c r="E238" s="17"/>
      <c r="F238" s="64"/>
      <c r="G238" s="17"/>
      <c r="H238" s="53"/>
      <c r="I238" s="14"/>
      <c r="J238" s="17"/>
      <c r="K238" s="173"/>
    </row>
  </sheetData>
  <sheetProtection password="CC21" sheet="1" formatCells="0" formatColumns="0" formatRows="0" insertColumns="0" insertRows="0" insertHyperlinks="0" deleteColumns="0" deleteRows="0" sort="0" autoFilter="0" pivotTables="0"/>
  <mergeCells count="55">
    <mergeCell ref="A207:I207"/>
    <mergeCell ref="A212:I212"/>
    <mergeCell ref="A217:I217"/>
    <mergeCell ref="A222:J222"/>
    <mergeCell ref="A127:I127"/>
    <mergeCell ref="A192:I192"/>
    <mergeCell ref="A137:I137"/>
    <mergeCell ref="A147:J147"/>
    <mergeCell ref="A152:J152"/>
    <mergeCell ref="A182:I182"/>
    <mergeCell ref="J213:J215"/>
    <mergeCell ref="I208:I210"/>
    <mergeCell ref="J208:J210"/>
    <mergeCell ref="J178:J180"/>
    <mergeCell ref="A167:J167"/>
    <mergeCell ref="A197:J197"/>
    <mergeCell ref="A202:J202"/>
    <mergeCell ref="A187:I187"/>
    <mergeCell ref="A117:J117"/>
    <mergeCell ref="A122:J122"/>
    <mergeCell ref="A157:I157"/>
    <mergeCell ref="A162:I162"/>
    <mergeCell ref="A172:J172"/>
    <mergeCell ref="A177:I177"/>
    <mergeCell ref="A132:I132"/>
    <mergeCell ref="A142:J142"/>
    <mergeCell ref="J21:J24"/>
    <mergeCell ref="I21:I23"/>
    <mergeCell ref="A35:J35"/>
    <mergeCell ref="A46:J46"/>
    <mergeCell ref="A101:J101"/>
    <mergeCell ref="A112:J112"/>
    <mergeCell ref="A91:J91"/>
    <mergeCell ref="A41:J41"/>
    <mergeCell ref="A66:J66"/>
    <mergeCell ref="A61:J61"/>
    <mergeCell ref="A71:J71"/>
    <mergeCell ref="A76:J76"/>
    <mergeCell ref="A106:J106"/>
    <mergeCell ref="A232:B232"/>
    <mergeCell ref="A238:B238"/>
    <mergeCell ref="A2:J2"/>
    <mergeCell ref="A1:J1"/>
    <mergeCell ref="A3:J3"/>
    <mergeCell ref="A228:E228"/>
    <mergeCell ref="A30:J30"/>
    <mergeCell ref="A25:J25"/>
    <mergeCell ref="A10:J10"/>
    <mergeCell ref="A20:I20"/>
    <mergeCell ref="A15:I15"/>
    <mergeCell ref="A86:J86"/>
    <mergeCell ref="A51:J51"/>
    <mergeCell ref="A56:J56"/>
    <mergeCell ref="A81:J81"/>
    <mergeCell ref="A96:J96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rowBreaks count="5" manualBreakCount="5">
    <brk id="55" max="9" man="1"/>
    <brk id="75" max="9" man="1"/>
    <brk id="95" max="9" man="1"/>
    <brk id="136" max="9" man="1"/>
    <brk id="16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12"/>
  <sheetViews>
    <sheetView zoomScale="80" zoomScaleNormal="80" zoomScaleSheetLayoutView="80" workbookViewId="0">
      <selection activeCell="I8" sqref="I8"/>
    </sheetView>
  </sheetViews>
  <sheetFormatPr defaultColWidth="9.140625" defaultRowHeight="18.75"/>
  <cols>
    <col min="1" max="1" width="7.5703125" style="6" customWidth="1"/>
    <col min="2" max="2" width="38.7109375" style="6" customWidth="1"/>
    <col min="3" max="3" width="16.28515625" style="23" customWidth="1"/>
    <col min="4" max="4" width="16" style="23" customWidth="1"/>
    <col min="5" max="5" width="18.85546875" style="23" bestFit="1" customWidth="1"/>
    <col min="6" max="6" width="15.5703125" style="24" customWidth="1"/>
    <col min="7" max="9" width="14.7109375" style="23" customWidth="1"/>
    <col min="10" max="10" width="14.7109375" style="24" customWidth="1"/>
    <col min="11" max="11" width="21.85546875" style="52" customWidth="1"/>
    <col min="12" max="12" width="123.7109375" style="6" customWidth="1"/>
    <col min="13" max="13" width="7.42578125" style="6" hidden="1" customWidth="1"/>
    <col min="14" max="14" width="10.140625" style="6" hidden="1" customWidth="1"/>
    <col min="15" max="15" width="9.140625" style="6" hidden="1" customWidth="1"/>
    <col min="16" max="16" width="9.140625" style="6"/>
    <col min="17" max="17" width="17.42578125" style="6" bestFit="1" customWidth="1"/>
    <col min="18" max="16384" width="9.140625" style="6"/>
  </cols>
  <sheetData>
    <row r="1" spans="1:12" ht="33.75" customHeight="1">
      <c r="A1" s="225" t="s">
        <v>124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</row>
    <row r="2" spans="1:12" ht="34.5" customHeight="1">
      <c r="A2" s="225" t="s">
        <v>358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</row>
    <row r="3" spans="1:12" ht="20.25" customHeight="1">
      <c r="A3" s="100"/>
      <c r="B3" s="100"/>
      <c r="C3" s="68"/>
      <c r="D3" s="68"/>
      <c r="E3" s="68"/>
      <c r="F3" s="69"/>
      <c r="G3" s="68"/>
      <c r="H3" s="68"/>
      <c r="I3" s="68"/>
      <c r="J3" s="69"/>
      <c r="K3" s="178"/>
      <c r="L3" s="216" t="s">
        <v>55</v>
      </c>
    </row>
    <row r="4" spans="1:12" s="101" customFormat="1" ht="30" customHeight="1">
      <c r="A4" s="255" t="s">
        <v>56</v>
      </c>
      <c r="B4" s="255" t="s">
        <v>57</v>
      </c>
      <c r="C4" s="257" t="s">
        <v>58</v>
      </c>
      <c r="D4" s="258"/>
      <c r="E4" s="258"/>
      <c r="F4" s="259"/>
      <c r="G4" s="257" t="s">
        <v>8</v>
      </c>
      <c r="H4" s="258"/>
      <c r="I4" s="258"/>
      <c r="J4" s="259"/>
      <c r="K4" s="260" t="s">
        <v>225</v>
      </c>
      <c r="L4" s="255" t="s">
        <v>59</v>
      </c>
    </row>
    <row r="5" spans="1:12" s="101" customFormat="1" ht="28.5" customHeight="1">
      <c r="A5" s="256"/>
      <c r="B5" s="256"/>
      <c r="C5" s="70" t="s">
        <v>60</v>
      </c>
      <c r="D5" s="70" t="s">
        <v>61</v>
      </c>
      <c r="E5" s="70" t="s">
        <v>62</v>
      </c>
      <c r="F5" s="70" t="s">
        <v>63</v>
      </c>
      <c r="G5" s="70" t="s">
        <v>60</v>
      </c>
      <c r="H5" s="70" t="s">
        <v>61</v>
      </c>
      <c r="I5" s="70" t="s">
        <v>62</v>
      </c>
      <c r="J5" s="70" t="s">
        <v>63</v>
      </c>
      <c r="K5" s="261"/>
      <c r="L5" s="256"/>
    </row>
    <row r="6" spans="1:12" s="104" customFormat="1" ht="18.75" customHeight="1">
      <c r="A6" s="102">
        <v>1</v>
      </c>
      <c r="B6" s="103">
        <v>2</v>
      </c>
      <c r="C6" s="71">
        <v>3</v>
      </c>
      <c r="D6" s="71">
        <v>4</v>
      </c>
      <c r="E6" s="71">
        <v>5</v>
      </c>
      <c r="F6" s="71">
        <v>6</v>
      </c>
      <c r="G6" s="71">
        <v>7</v>
      </c>
      <c r="H6" s="71">
        <v>8</v>
      </c>
      <c r="I6" s="71">
        <v>9</v>
      </c>
      <c r="J6" s="71">
        <v>10</v>
      </c>
      <c r="K6" s="71">
        <v>11</v>
      </c>
      <c r="L6" s="103">
        <v>12</v>
      </c>
    </row>
    <row r="7" spans="1:12" ht="121.5" customHeight="1">
      <c r="A7" s="105" t="s">
        <v>64</v>
      </c>
      <c r="B7" s="106" t="s">
        <v>217</v>
      </c>
      <c r="C7" s="72">
        <f>C8+C9</f>
        <v>9836.9599999999991</v>
      </c>
      <c r="D7" s="72">
        <f>D8+D9</f>
        <v>892.10028999999997</v>
      </c>
      <c r="E7" s="72">
        <f>E8+E9</f>
        <v>808.64925000000005</v>
      </c>
      <c r="F7" s="72">
        <f>E7+D7+C7</f>
        <v>11537.70954</v>
      </c>
      <c r="G7" s="72">
        <f>G8+G9</f>
        <v>7068.9552600000006</v>
      </c>
      <c r="H7" s="72">
        <f>H8+H9</f>
        <v>635.31347000000005</v>
      </c>
      <c r="I7" s="72">
        <f>I8+I9</f>
        <v>658.10635000000002</v>
      </c>
      <c r="J7" s="72">
        <f>J8+J9</f>
        <v>8362.3750799999998</v>
      </c>
      <c r="K7" s="179">
        <f>J7/F7*100</f>
        <v>72.478641024967246</v>
      </c>
      <c r="L7" s="203"/>
    </row>
    <row r="8" spans="1:12" ht="231.75" customHeight="1">
      <c r="A8" s="107" t="s">
        <v>65</v>
      </c>
      <c r="B8" s="108" t="s">
        <v>10</v>
      </c>
      <c r="C8" s="73">
        <v>8260.9599999999991</v>
      </c>
      <c r="D8" s="73">
        <v>812</v>
      </c>
      <c r="E8" s="74"/>
      <c r="F8" s="75">
        <f>E8+D8+C8</f>
        <v>9072.9599999999991</v>
      </c>
      <c r="G8" s="73">
        <v>5882.1808600000004</v>
      </c>
      <c r="H8" s="73">
        <v>570.12512000000004</v>
      </c>
      <c r="I8" s="73">
        <v>0</v>
      </c>
      <c r="J8" s="72">
        <f>G8+H8+I8</f>
        <v>6452.3059800000001</v>
      </c>
      <c r="K8" s="179">
        <f>J8/F8*100</f>
        <v>71.115776769654019</v>
      </c>
      <c r="L8" s="109" t="s">
        <v>324</v>
      </c>
    </row>
    <row r="9" spans="1:12" ht="99.75" customHeight="1">
      <c r="A9" s="110" t="s">
        <v>66</v>
      </c>
      <c r="B9" s="111" t="s">
        <v>228</v>
      </c>
      <c r="C9" s="73">
        <v>1576</v>
      </c>
      <c r="D9" s="76">
        <v>80.100290000000001</v>
      </c>
      <c r="E9" s="76">
        <v>808.64925000000005</v>
      </c>
      <c r="F9" s="75">
        <f>E9+D9+C9</f>
        <v>2464.7495399999998</v>
      </c>
      <c r="G9" s="73">
        <v>1186.7744</v>
      </c>
      <c r="H9" s="73">
        <v>65.18835</v>
      </c>
      <c r="I9" s="73">
        <v>658.10635000000002</v>
      </c>
      <c r="J9" s="72">
        <f>G9+H9+I9</f>
        <v>1910.0690999999999</v>
      </c>
      <c r="K9" s="179">
        <f>J9/F9*100</f>
        <v>77.495464305878329</v>
      </c>
      <c r="L9" s="109" t="s">
        <v>325</v>
      </c>
    </row>
    <row r="10" spans="1:12" ht="99" customHeight="1">
      <c r="A10" s="112" t="s">
        <v>67</v>
      </c>
      <c r="B10" s="113" t="s">
        <v>216</v>
      </c>
      <c r="C10" s="77">
        <v>46</v>
      </c>
      <c r="D10" s="77"/>
      <c r="E10" s="77"/>
      <c r="F10" s="77">
        <f>E10+D10+C10</f>
        <v>46</v>
      </c>
      <c r="G10" s="77">
        <v>0</v>
      </c>
      <c r="H10" s="77"/>
      <c r="I10" s="77"/>
      <c r="J10" s="77">
        <f>SUM(G10:I10)</f>
        <v>0</v>
      </c>
      <c r="K10" s="180">
        <f>J10*100/F10</f>
        <v>0</v>
      </c>
      <c r="L10" s="203" t="s">
        <v>254</v>
      </c>
    </row>
    <row r="11" spans="1:12" ht="57" customHeight="1">
      <c r="A11" s="112" t="s">
        <v>68</v>
      </c>
      <c r="B11" s="114" t="s">
        <v>215</v>
      </c>
      <c r="C11" s="77">
        <f t="shared" ref="C11:J11" si="0">C12+C35+C38</f>
        <v>266777.94942000002</v>
      </c>
      <c r="D11" s="24">
        <f t="shared" si="0"/>
        <v>624640.79214999999</v>
      </c>
      <c r="E11" s="77">
        <f t="shared" si="0"/>
        <v>327222.26949999999</v>
      </c>
      <c r="F11" s="77">
        <f t="shared" si="0"/>
        <v>1218641.01107</v>
      </c>
      <c r="G11" s="77">
        <f t="shared" si="0"/>
        <v>175951.96053999997</v>
      </c>
      <c r="H11" s="77">
        <f t="shared" si="0"/>
        <v>386285.00459999999</v>
      </c>
      <c r="I11" s="77">
        <f t="shared" si="0"/>
        <v>120677.45428999999</v>
      </c>
      <c r="J11" s="77">
        <f t="shared" si="0"/>
        <v>682914.41943000001</v>
      </c>
      <c r="K11" s="78">
        <f>J11*100/F11</f>
        <v>56.039015036132959</v>
      </c>
      <c r="L11" s="109"/>
    </row>
    <row r="12" spans="1:12" ht="120.75" customHeight="1">
      <c r="A12" s="107" t="s">
        <v>150</v>
      </c>
      <c r="B12" s="109" t="s">
        <v>75</v>
      </c>
      <c r="C12" s="79">
        <v>203450.71642000001</v>
      </c>
      <c r="D12" s="79">
        <v>624640.79214999999</v>
      </c>
      <c r="E12" s="79">
        <v>327222.26949999999</v>
      </c>
      <c r="F12" s="80">
        <f>E12+D12+C12</f>
        <v>1155313.77807</v>
      </c>
      <c r="G12" s="79">
        <v>133183.59748999999</v>
      </c>
      <c r="H12" s="79">
        <v>386285.00459999999</v>
      </c>
      <c r="I12" s="79">
        <v>120677.45428999999</v>
      </c>
      <c r="J12" s="80">
        <f>G12+H12+I12</f>
        <v>640146.05637999997</v>
      </c>
      <c r="K12" s="179">
        <f>J12*100/F12</f>
        <v>55.408848100936765</v>
      </c>
      <c r="L12" s="109" t="s">
        <v>301</v>
      </c>
    </row>
    <row r="13" spans="1:12" ht="56.25">
      <c r="A13" s="115"/>
      <c r="B13" s="116"/>
      <c r="C13" s="81"/>
      <c r="D13" s="81"/>
      <c r="E13" s="81"/>
      <c r="F13" s="82"/>
      <c r="G13" s="81"/>
      <c r="H13" s="81"/>
      <c r="I13" s="81"/>
      <c r="J13" s="82"/>
      <c r="K13" s="181"/>
      <c r="L13" s="116" t="s">
        <v>302</v>
      </c>
    </row>
    <row r="14" spans="1:12" ht="106.5" customHeight="1">
      <c r="A14" s="115"/>
      <c r="B14" s="116"/>
      <c r="C14" s="81"/>
      <c r="D14" s="81"/>
      <c r="E14" s="81"/>
      <c r="F14" s="82"/>
      <c r="G14" s="81"/>
      <c r="H14" s="81"/>
      <c r="I14" s="81"/>
      <c r="J14" s="82"/>
      <c r="K14" s="181"/>
      <c r="L14" s="116" t="s">
        <v>359</v>
      </c>
    </row>
    <row r="15" spans="1:12" ht="366.75" customHeight="1">
      <c r="A15" s="117"/>
      <c r="B15" s="116"/>
      <c r="C15" s="81"/>
      <c r="D15" s="81"/>
      <c r="E15" s="81"/>
      <c r="F15" s="82"/>
      <c r="G15" s="81"/>
      <c r="H15" s="81"/>
      <c r="I15" s="81"/>
      <c r="J15" s="82"/>
      <c r="K15" s="181"/>
      <c r="L15" s="116" t="s">
        <v>303</v>
      </c>
    </row>
    <row r="16" spans="1:12" ht="312.75" customHeight="1">
      <c r="A16" s="117"/>
      <c r="B16" s="116"/>
      <c r="C16" s="81"/>
      <c r="D16" s="81"/>
      <c r="E16" s="81"/>
      <c r="F16" s="82"/>
      <c r="G16" s="81"/>
      <c r="H16" s="81"/>
      <c r="I16" s="81"/>
      <c r="J16" s="82"/>
      <c r="K16" s="181"/>
      <c r="L16" s="116" t="s">
        <v>360</v>
      </c>
    </row>
    <row r="17" spans="1:12" ht="80.25" customHeight="1">
      <c r="A17" s="117"/>
      <c r="B17" s="116"/>
      <c r="C17" s="81"/>
      <c r="D17" s="81"/>
      <c r="E17" s="81"/>
      <c r="F17" s="82"/>
      <c r="G17" s="81"/>
      <c r="H17" s="81"/>
      <c r="I17" s="81"/>
      <c r="J17" s="82"/>
      <c r="K17" s="181"/>
      <c r="L17" s="116" t="s">
        <v>304</v>
      </c>
    </row>
    <row r="18" spans="1:12" ht="47.25" customHeight="1">
      <c r="A18" s="117"/>
      <c r="B18" s="116"/>
      <c r="C18" s="81"/>
      <c r="D18" s="81"/>
      <c r="E18" s="81"/>
      <c r="F18" s="82"/>
      <c r="G18" s="81"/>
      <c r="H18" s="81"/>
      <c r="I18" s="81"/>
      <c r="J18" s="82"/>
      <c r="K18" s="181"/>
      <c r="L18" s="206" t="s">
        <v>306</v>
      </c>
    </row>
    <row r="19" spans="1:12" ht="42" customHeight="1">
      <c r="A19" s="117"/>
      <c r="B19" s="116"/>
      <c r="C19" s="81"/>
      <c r="D19" s="81"/>
      <c r="E19" s="81"/>
      <c r="F19" s="82"/>
      <c r="G19" s="81"/>
      <c r="H19" s="81"/>
      <c r="I19" s="81"/>
      <c r="J19" s="82"/>
      <c r="K19" s="181"/>
      <c r="L19" s="116" t="s">
        <v>305</v>
      </c>
    </row>
    <row r="20" spans="1:12" ht="48" hidden="1" customHeight="1">
      <c r="A20" s="117"/>
      <c r="B20" s="116"/>
      <c r="C20" s="81"/>
      <c r="D20" s="81"/>
      <c r="E20" s="81"/>
      <c r="F20" s="82"/>
      <c r="G20" s="81"/>
      <c r="H20" s="81"/>
      <c r="I20" s="81"/>
      <c r="J20" s="82"/>
      <c r="K20" s="181"/>
      <c r="L20" s="206"/>
    </row>
    <row r="21" spans="1:12" ht="213.75" customHeight="1">
      <c r="A21" s="117"/>
      <c r="B21" s="116"/>
      <c r="C21" s="81"/>
      <c r="D21" s="81"/>
      <c r="E21" s="81"/>
      <c r="F21" s="82"/>
      <c r="G21" s="81"/>
      <c r="H21" s="81"/>
      <c r="I21" s="81"/>
      <c r="J21" s="82"/>
      <c r="K21" s="181"/>
      <c r="L21" s="206" t="s">
        <v>307</v>
      </c>
    </row>
    <row r="22" spans="1:12" ht="121.5" customHeight="1">
      <c r="A22" s="117"/>
      <c r="B22" s="116"/>
      <c r="C22" s="81"/>
      <c r="D22" s="81"/>
      <c r="E22" s="81"/>
      <c r="F22" s="82"/>
      <c r="G22" s="81"/>
      <c r="H22" s="81"/>
      <c r="I22" s="81"/>
      <c r="J22" s="82"/>
      <c r="K22" s="181"/>
      <c r="L22" s="116" t="s">
        <v>308</v>
      </c>
    </row>
    <row r="23" spans="1:12" ht="64.5" customHeight="1">
      <c r="A23" s="117"/>
      <c r="B23" s="116"/>
      <c r="C23" s="81"/>
      <c r="D23" s="81"/>
      <c r="E23" s="81"/>
      <c r="F23" s="82"/>
      <c r="G23" s="81"/>
      <c r="H23" s="81"/>
      <c r="I23" s="81"/>
      <c r="J23" s="82"/>
      <c r="K23" s="181"/>
      <c r="L23" s="206" t="s">
        <v>309</v>
      </c>
    </row>
    <row r="24" spans="1:12" ht="116.25" customHeight="1">
      <c r="A24" s="117"/>
      <c r="B24" s="116"/>
      <c r="C24" s="81"/>
      <c r="D24" s="81"/>
      <c r="E24" s="81"/>
      <c r="F24" s="82"/>
      <c r="G24" s="81"/>
      <c r="H24" s="81"/>
      <c r="I24" s="81"/>
      <c r="J24" s="82"/>
      <c r="K24" s="181"/>
      <c r="L24" s="116" t="s">
        <v>310</v>
      </c>
    </row>
    <row r="25" spans="1:12" ht="310.5" customHeight="1">
      <c r="A25" s="117"/>
      <c r="B25" s="116"/>
      <c r="C25" s="81"/>
      <c r="D25" s="81"/>
      <c r="E25" s="81"/>
      <c r="F25" s="82"/>
      <c r="G25" s="81"/>
      <c r="H25" s="81"/>
      <c r="I25" s="81"/>
      <c r="J25" s="82"/>
      <c r="K25" s="82"/>
      <c r="L25" s="211" t="s">
        <v>311</v>
      </c>
    </row>
    <row r="26" spans="1:12" ht="409.5" customHeight="1">
      <c r="A26" s="117"/>
      <c r="B26" s="116"/>
      <c r="C26" s="81"/>
      <c r="D26" s="81"/>
      <c r="E26" s="81"/>
      <c r="F26" s="82"/>
      <c r="G26" s="81"/>
      <c r="H26" s="81"/>
      <c r="I26" s="81"/>
      <c r="J26" s="82"/>
      <c r="K26" s="82"/>
      <c r="L26" s="211" t="s">
        <v>312</v>
      </c>
    </row>
    <row r="27" spans="1:12" ht="363.75" customHeight="1">
      <c r="A27" s="117"/>
      <c r="B27" s="116"/>
      <c r="C27" s="81"/>
      <c r="D27" s="81"/>
      <c r="E27" s="81"/>
      <c r="F27" s="82"/>
      <c r="G27" s="81"/>
      <c r="H27" s="81"/>
      <c r="I27" s="81"/>
      <c r="J27" s="82"/>
      <c r="K27" s="82"/>
      <c r="L27" s="211" t="s">
        <v>313</v>
      </c>
    </row>
    <row r="28" spans="1:12" ht="175.5" customHeight="1">
      <c r="A28" s="117"/>
      <c r="B28" s="116"/>
      <c r="C28" s="81"/>
      <c r="D28" s="81"/>
      <c r="E28" s="81"/>
      <c r="F28" s="82"/>
      <c r="G28" s="81"/>
      <c r="H28" s="81"/>
      <c r="I28" s="81"/>
      <c r="J28" s="82"/>
      <c r="K28" s="82"/>
      <c r="L28" s="211" t="s">
        <v>314</v>
      </c>
    </row>
    <row r="29" spans="1:12" ht="309.75" customHeight="1">
      <c r="A29" s="117"/>
      <c r="B29" s="116"/>
      <c r="C29" s="81"/>
      <c r="D29" s="81"/>
      <c r="E29" s="81"/>
      <c r="F29" s="82"/>
      <c r="G29" s="81"/>
      <c r="H29" s="81"/>
      <c r="I29" s="81"/>
      <c r="J29" s="82"/>
      <c r="K29" s="82"/>
      <c r="L29" s="211" t="s">
        <v>315</v>
      </c>
    </row>
    <row r="30" spans="1:12" ht="133.5" customHeight="1">
      <c r="A30" s="117"/>
      <c r="B30" s="116"/>
      <c r="C30" s="81"/>
      <c r="D30" s="81"/>
      <c r="E30" s="81"/>
      <c r="F30" s="82"/>
      <c r="G30" s="81"/>
      <c r="H30" s="81"/>
      <c r="I30" s="81"/>
      <c r="J30" s="82"/>
      <c r="K30" s="82"/>
      <c r="L30" s="211" t="s">
        <v>316</v>
      </c>
    </row>
    <row r="31" spans="1:12" ht="81" hidden="1" customHeight="1">
      <c r="A31" s="117"/>
      <c r="B31" s="116"/>
      <c r="C31" s="81"/>
      <c r="D31" s="81"/>
      <c r="E31" s="81"/>
      <c r="F31" s="82"/>
      <c r="G31" s="81"/>
      <c r="H31" s="81"/>
      <c r="I31" s="81"/>
      <c r="J31" s="82"/>
      <c r="K31" s="82"/>
      <c r="L31" s="211" t="s">
        <v>264</v>
      </c>
    </row>
    <row r="32" spans="1:12" ht="176.25" customHeight="1">
      <c r="A32" s="118"/>
      <c r="B32" s="116"/>
      <c r="C32" s="81"/>
      <c r="D32" s="81"/>
      <c r="E32" s="81"/>
      <c r="F32" s="82"/>
      <c r="G32" s="81"/>
      <c r="H32" s="81"/>
      <c r="I32" s="81"/>
      <c r="J32" s="82"/>
      <c r="K32" s="82"/>
      <c r="L32" s="211" t="s">
        <v>317</v>
      </c>
    </row>
    <row r="33" spans="1:12" ht="192" customHeight="1">
      <c r="A33" s="118"/>
      <c r="B33" s="116"/>
      <c r="C33" s="81"/>
      <c r="D33" s="81"/>
      <c r="E33" s="81"/>
      <c r="F33" s="82"/>
      <c r="G33" s="81"/>
      <c r="H33" s="81"/>
      <c r="I33" s="81"/>
      <c r="J33" s="82"/>
      <c r="K33" s="82"/>
      <c r="L33" s="211" t="s">
        <v>361</v>
      </c>
    </row>
    <row r="34" spans="1:12" ht="157.5" customHeight="1">
      <c r="A34" s="119"/>
      <c r="B34" s="116"/>
      <c r="C34" s="81"/>
      <c r="D34" s="83"/>
      <c r="E34" s="81"/>
      <c r="F34" s="82"/>
      <c r="G34" s="81"/>
      <c r="H34" s="81"/>
      <c r="I34" s="81"/>
      <c r="J34" s="82"/>
      <c r="K34" s="82"/>
      <c r="L34" s="222" t="s">
        <v>362</v>
      </c>
    </row>
    <row r="35" spans="1:12" ht="287.25" customHeight="1">
      <c r="A35" s="107" t="s">
        <v>151</v>
      </c>
      <c r="B35" s="120" t="s">
        <v>15</v>
      </c>
      <c r="C35" s="84">
        <v>63065.233</v>
      </c>
      <c r="D35" s="84"/>
      <c r="E35" s="84"/>
      <c r="F35" s="85">
        <f>E35+D35+C35</f>
        <v>63065.233</v>
      </c>
      <c r="G35" s="84">
        <v>42737.743049999997</v>
      </c>
      <c r="H35" s="84"/>
      <c r="I35" s="84"/>
      <c r="J35" s="75">
        <f>I35+H35+G35</f>
        <v>42737.743049999997</v>
      </c>
      <c r="K35" s="179">
        <f>J35*100/F35</f>
        <v>67.767517881048661</v>
      </c>
      <c r="L35" s="109" t="s">
        <v>318</v>
      </c>
    </row>
    <row r="36" spans="1:12" ht="196.5" customHeight="1">
      <c r="A36" s="118"/>
      <c r="B36" s="121"/>
      <c r="C36" s="86"/>
      <c r="D36" s="86"/>
      <c r="E36" s="86"/>
      <c r="F36" s="87"/>
      <c r="G36" s="86"/>
      <c r="H36" s="86"/>
      <c r="I36" s="86"/>
      <c r="J36" s="88"/>
      <c r="K36" s="181"/>
      <c r="L36" s="116" t="s">
        <v>319</v>
      </c>
    </row>
    <row r="37" spans="1:12" ht="212.25" customHeight="1">
      <c r="A37" s="119"/>
      <c r="B37" s="122"/>
      <c r="C37" s="89"/>
      <c r="D37" s="89"/>
      <c r="E37" s="86"/>
      <c r="F37" s="87"/>
      <c r="G37" s="86"/>
      <c r="H37" s="86"/>
      <c r="I37" s="86"/>
      <c r="J37" s="88"/>
      <c r="K37" s="182"/>
      <c r="L37" s="116" t="s">
        <v>320</v>
      </c>
    </row>
    <row r="38" spans="1:12" ht="136.5" customHeight="1">
      <c r="A38" s="123" t="s">
        <v>152</v>
      </c>
      <c r="B38" s="124" t="s">
        <v>78</v>
      </c>
      <c r="C38" s="90">
        <v>262</v>
      </c>
      <c r="D38" s="91"/>
      <c r="E38" s="90"/>
      <c r="F38" s="77">
        <f>E38+D38+C38</f>
        <v>262</v>
      </c>
      <c r="G38" s="76">
        <v>30.62</v>
      </c>
      <c r="H38" s="76"/>
      <c r="I38" s="76"/>
      <c r="J38" s="72">
        <f>I38+H38+G38</f>
        <v>30.62</v>
      </c>
      <c r="K38" s="180">
        <f>J38*100/F38</f>
        <v>11.687022900763358</v>
      </c>
      <c r="L38" s="109" t="s">
        <v>265</v>
      </c>
    </row>
    <row r="39" spans="1:12" ht="193.5" customHeight="1">
      <c r="A39" s="125" t="s">
        <v>69</v>
      </c>
      <c r="B39" s="126" t="s">
        <v>214</v>
      </c>
      <c r="C39" s="85">
        <v>3880</v>
      </c>
      <c r="D39" s="85">
        <v>271</v>
      </c>
      <c r="E39" s="84"/>
      <c r="F39" s="85">
        <f>E39+D39+C39</f>
        <v>4151</v>
      </c>
      <c r="G39" s="85">
        <v>2312.1499699999999</v>
      </c>
      <c r="H39" s="85">
        <v>136.62307000000001</v>
      </c>
      <c r="I39" s="85"/>
      <c r="J39" s="85">
        <f>I39+H39+G39</f>
        <v>2448.77304</v>
      </c>
      <c r="K39" s="183">
        <f>J39*100/F39</f>
        <v>58.992364249578415</v>
      </c>
      <c r="L39" s="109" t="s">
        <v>363</v>
      </c>
    </row>
    <row r="40" spans="1:12" ht="56.25">
      <c r="A40" s="125" t="s">
        <v>70</v>
      </c>
      <c r="B40" s="127" t="s">
        <v>213</v>
      </c>
      <c r="C40" s="77">
        <f t="shared" ref="C40:I40" si="1">C41+C45+C51+C53+C54</f>
        <v>76265.918580000012</v>
      </c>
      <c r="D40" s="77">
        <f t="shared" si="1"/>
        <v>105.30200000000001</v>
      </c>
      <c r="E40" s="77">
        <f t="shared" si="1"/>
        <v>1214.7190000000001</v>
      </c>
      <c r="F40" s="77">
        <f t="shared" si="1"/>
        <v>77585.939579999991</v>
      </c>
      <c r="G40" s="77">
        <f t="shared" si="1"/>
        <v>51289.35497</v>
      </c>
      <c r="H40" s="77">
        <f t="shared" si="1"/>
        <v>105.30197</v>
      </c>
      <c r="I40" s="77">
        <f t="shared" si="1"/>
        <v>1214.71902</v>
      </c>
      <c r="J40" s="77">
        <f>I40+H40+G40</f>
        <v>52609.375959999998</v>
      </c>
      <c r="K40" s="78">
        <f>J40*100/F40</f>
        <v>67.807873752374562</v>
      </c>
      <c r="L40" s="203"/>
    </row>
    <row r="41" spans="1:12" ht="138" customHeight="1">
      <c r="A41" s="107" t="s">
        <v>153</v>
      </c>
      <c r="B41" s="128" t="s">
        <v>20</v>
      </c>
      <c r="C41" s="73">
        <v>21126.191999999999</v>
      </c>
      <c r="D41" s="73">
        <v>105.30200000000001</v>
      </c>
      <c r="E41" s="73">
        <v>1064.7190000000001</v>
      </c>
      <c r="F41" s="75">
        <f>E41+D41+C41</f>
        <v>22296.213</v>
      </c>
      <c r="G41" s="73">
        <v>13966.161190000001</v>
      </c>
      <c r="H41" s="73">
        <v>105.30197</v>
      </c>
      <c r="I41" s="73">
        <v>1064.71902</v>
      </c>
      <c r="J41" s="75">
        <f>I41+H41+G41</f>
        <v>15136.18218</v>
      </c>
      <c r="K41" s="179">
        <f>J41*100/F41</f>
        <v>67.886784989002393</v>
      </c>
      <c r="L41" s="109" t="s">
        <v>354</v>
      </c>
    </row>
    <row r="42" spans="1:12" ht="246.75" customHeight="1">
      <c r="A42" s="115"/>
      <c r="B42" s="130"/>
      <c r="C42" s="93"/>
      <c r="D42" s="93"/>
      <c r="E42" s="93"/>
      <c r="F42" s="88"/>
      <c r="G42" s="93"/>
      <c r="H42" s="93"/>
      <c r="I42" s="93"/>
      <c r="J42" s="88"/>
      <c r="K42" s="181"/>
      <c r="L42" s="116" t="s">
        <v>356</v>
      </c>
    </row>
    <row r="43" spans="1:12" ht="140.25" customHeight="1">
      <c r="A43" s="115"/>
      <c r="B43" s="130"/>
      <c r="C43" s="93"/>
      <c r="D43" s="93"/>
      <c r="E43" s="93"/>
      <c r="F43" s="88"/>
      <c r="G43" s="93"/>
      <c r="H43" s="93"/>
      <c r="I43" s="93"/>
      <c r="J43" s="88"/>
      <c r="K43" s="181"/>
      <c r="L43" s="116" t="s">
        <v>267</v>
      </c>
    </row>
    <row r="44" spans="1:12" ht="56.25">
      <c r="A44" s="129"/>
      <c r="B44" s="130"/>
      <c r="C44" s="93"/>
      <c r="D44" s="93"/>
      <c r="E44" s="93"/>
      <c r="F44" s="88"/>
      <c r="G44" s="93"/>
      <c r="H44" s="93"/>
      <c r="I44" s="93"/>
      <c r="J44" s="88"/>
      <c r="K44" s="181"/>
      <c r="L44" s="215" t="s">
        <v>355</v>
      </c>
    </row>
    <row r="45" spans="1:12" ht="376.5" customHeight="1">
      <c r="A45" s="107" t="s">
        <v>154</v>
      </c>
      <c r="B45" s="131" t="s">
        <v>19</v>
      </c>
      <c r="C45" s="84">
        <v>32428.50058</v>
      </c>
      <c r="D45" s="84"/>
      <c r="E45" s="84">
        <v>150</v>
      </c>
      <c r="F45" s="85">
        <f>E45+D45+C45</f>
        <v>32578.50058</v>
      </c>
      <c r="G45" s="84">
        <v>21554.8354</v>
      </c>
      <c r="H45" s="84"/>
      <c r="I45" s="84">
        <v>150</v>
      </c>
      <c r="J45" s="85">
        <f>G45+I45+H45</f>
        <v>21704.8354</v>
      </c>
      <c r="K45" s="183">
        <f>J45*100/F45</f>
        <v>66.623187112928818</v>
      </c>
      <c r="L45" s="132" t="s">
        <v>351</v>
      </c>
    </row>
    <row r="46" spans="1:12" ht="57.75" customHeight="1">
      <c r="A46" s="115"/>
      <c r="B46" s="133"/>
      <c r="C46" s="86"/>
      <c r="D46" s="86"/>
      <c r="E46" s="86"/>
      <c r="F46" s="87"/>
      <c r="G46" s="86"/>
      <c r="H46" s="86"/>
      <c r="I46" s="86"/>
      <c r="J46" s="87"/>
      <c r="K46" s="184"/>
      <c r="L46" s="206" t="s">
        <v>268</v>
      </c>
    </row>
    <row r="47" spans="1:12" ht="137.25" customHeight="1">
      <c r="A47" s="115"/>
      <c r="B47" s="133"/>
      <c r="C47" s="86"/>
      <c r="D47" s="86"/>
      <c r="E47" s="86"/>
      <c r="F47" s="87"/>
      <c r="G47" s="86"/>
      <c r="H47" s="86"/>
      <c r="I47" s="86"/>
      <c r="J47" s="87"/>
      <c r="K47" s="184"/>
      <c r="L47" s="206" t="s">
        <v>352</v>
      </c>
    </row>
    <row r="48" spans="1:12" ht="325.5" customHeight="1">
      <c r="A48" s="115"/>
      <c r="B48" s="133"/>
      <c r="C48" s="86"/>
      <c r="D48" s="86"/>
      <c r="E48" s="86"/>
      <c r="F48" s="87"/>
      <c r="G48" s="86"/>
      <c r="H48" s="86"/>
      <c r="I48" s="86"/>
      <c r="J48" s="87"/>
      <c r="K48" s="184"/>
      <c r="L48" s="206" t="s">
        <v>353</v>
      </c>
    </row>
    <row r="49" spans="1:17" ht="42" customHeight="1">
      <c r="A49" s="115"/>
      <c r="B49" s="133"/>
      <c r="C49" s="86"/>
      <c r="D49" s="86"/>
      <c r="E49" s="86"/>
      <c r="F49" s="87"/>
      <c r="G49" s="86"/>
      <c r="H49" s="86"/>
      <c r="I49" s="86"/>
      <c r="J49" s="87"/>
      <c r="K49" s="184"/>
      <c r="L49" s="206" t="s">
        <v>269</v>
      </c>
    </row>
    <row r="50" spans="1:17" ht="142.5" customHeight="1">
      <c r="A50" s="115"/>
      <c r="B50" s="133"/>
      <c r="C50" s="86"/>
      <c r="D50" s="86"/>
      <c r="E50" s="86"/>
      <c r="F50" s="87"/>
      <c r="G50" s="86"/>
      <c r="H50" s="86"/>
      <c r="I50" s="86"/>
      <c r="J50" s="87"/>
      <c r="K50" s="184"/>
      <c r="L50" s="206" t="s">
        <v>357</v>
      </c>
    </row>
    <row r="51" spans="1:17" ht="322.5" customHeight="1">
      <c r="A51" s="107" t="s">
        <v>155</v>
      </c>
      <c r="B51" s="108" t="s">
        <v>21</v>
      </c>
      <c r="C51" s="84">
        <v>693</v>
      </c>
      <c r="D51" s="84"/>
      <c r="E51" s="84"/>
      <c r="F51" s="85">
        <f>E51+D51+C51</f>
        <v>693</v>
      </c>
      <c r="G51" s="84">
        <v>561.41</v>
      </c>
      <c r="H51" s="84"/>
      <c r="I51" s="84"/>
      <c r="J51" s="85">
        <f>G51+H51+I51</f>
        <v>561.41</v>
      </c>
      <c r="K51" s="183">
        <f>J51/F51*100</f>
        <v>81.011544011544018</v>
      </c>
      <c r="L51" s="109" t="s">
        <v>350</v>
      </c>
    </row>
    <row r="52" spans="1:17" ht="113.25" customHeight="1">
      <c r="A52" s="115"/>
      <c r="B52" s="135"/>
      <c r="C52" s="89"/>
      <c r="D52" s="89"/>
      <c r="E52" s="89"/>
      <c r="F52" s="95"/>
      <c r="G52" s="89"/>
      <c r="H52" s="89"/>
      <c r="I52" s="89"/>
      <c r="J52" s="95"/>
      <c r="K52" s="185"/>
      <c r="L52" s="134" t="s">
        <v>349</v>
      </c>
    </row>
    <row r="53" spans="1:17" ht="175.5" customHeight="1">
      <c r="A53" s="107" t="s">
        <v>156</v>
      </c>
      <c r="B53" s="136" t="s">
        <v>80</v>
      </c>
      <c r="C53" s="90">
        <v>20037.599999999999</v>
      </c>
      <c r="D53" s="90"/>
      <c r="E53" s="90"/>
      <c r="F53" s="77">
        <f>E53+D53+C53</f>
        <v>20037.599999999999</v>
      </c>
      <c r="G53" s="76">
        <v>14155.13</v>
      </c>
      <c r="H53" s="76"/>
      <c r="I53" s="76"/>
      <c r="J53" s="72">
        <f>I53+H53+G53</f>
        <v>14155.13</v>
      </c>
      <c r="K53" s="180">
        <f>J53*100/F53</f>
        <v>70.642841458058854</v>
      </c>
      <c r="L53" s="203" t="s">
        <v>346</v>
      </c>
    </row>
    <row r="54" spans="1:17" ht="76.5" customHeight="1">
      <c r="A54" s="107" t="s">
        <v>157</v>
      </c>
      <c r="B54" s="164" t="s">
        <v>23</v>
      </c>
      <c r="C54" s="84">
        <v>1980.626</v>
      </c>
      <c r="D54" s="84"/>
      <c r="E54" s="85"/>
      <c r="F54" s="85">
        <f>E54+D54+C54</f>
        <v>1980.626</v>
      </c>
      <c r="G54" s="84">
        <v>1051.8183799999999</v>
      </c>
      <c r="H54" s="84"/>
      <c r="I54" s="84"/>
      <c r="J54" s="85">
        <f>I54+H54+G54</f>
        <v>1051.8183799999999</v>
      </c>
      <c r="K54" s="183">
        <f>J54*100/F54</f>
        <v>53.105350530589817</v>
      </c>
      <c r="L54" s="109" t="s">
        <v>347</v>
      </c>
    </row>
    <row r="55" spans="1:17" ht="192.75" customHeight="1">
      <c r="A55" s="115"/>
      <c r="B55" s="166"/>
      <c r="C55" s="86"/>
      <c r="D55" s="165"/>
      <c r="E55" s="87"/>
      <c r="F55" s="87"/>
      <c r="G55" s="86"/>
      <c r="H55" s="86"/>
      <c r="I55" s="86"/>
      <c r="J55" s="95"/>
      <c r="K55" s="185"/>
      <c r="L55" s="215" t="s">
        <v>348</v>
      </c>
    </row>
    <row r="56" spans="1:17" ht="77.25" customHeight="1">
      <c r="A56" s="125" t="s">
        <v>72</v>
      </c>
      <c r="B56" s="250" t="s">
        <v>202</v>
      </c>
      <c r="C56" s="85">
        <v>6352.8980000000001</v>
      </c>
      <c r="D56" s="85"/>
      <c r="E56" s="84"/>
      <c r="F56" s="85">
        <f>E56+D56+C56</f>
        <v>6352.8980000000001</v>
      </c>
      <c r="G56" s="85">
        <v>1065.739</v>
      </c>
      <c r="H56" s="85"/>
      <c r="I56" s="85"/>
      <c r="J56" s="85">
        <f>I56+H56+G56</f>
        <v>1065.739</v>
      </c>
      <c r="K56" s="183">
        <f>J56*100/F56</f>
        <v>16.775635308484411</v>
      </c>
      <c r="L56" s="132" t="s">
        <v>261</v>
      </c>
    </row>
    <row r="57" spans="1:17" ht="162" customHeight="1">
      <c r="A57" s="138"/>
      <c r="B57" s="251"/>
      <c r="C57" s="87"/>
      <c r="D57" s="87"/>
      <c r="E57" s="86"/>
      <c r="F57" s="87"/>
      <c r="G57" s="87"/>
      <c r="H57" s="87"/>
      <c r="I57" s="87"/>
      <c r="J57" s="87"/>
      <c r="K57" s="184"/>
      <c r="L57" s="206" t="s">
        <v>291</v>
      </c>
    </row>
    <row r="58" spans="1:17" ht="285" customHeight="1">
      <c r="A58" s="118"/>
      <c r="B58" s="251"/>
      <c r="C58" s="87"/>
      <c r="D58" s="87"/>
      <c r="E58" s="86"/>
      <c r="F58" s="87"/>
      <c r="G58" s="87"/>
      <c r="H58" s="87"/>
      <c r="I58" s="87"/>
      <c r="J58" s="87"/>
      <c r="K58" s="184"/>
      <c r="L58" s="116" t="s">
        <v>292</v>
      </c>
    </row>
    <row r="59" spans="1:17" ht="159" hidden="1" customHeight="1">
      <c r="A59" s="119"/>
      <c r="B59" s="139"/>
      <c r="C59" s="95"/>
      <c r="D59" s="95"/>
      <c r="E59" s="89"/>
      <c r="F59" s="95"/>
      <c r="G59" s="95"/>
      <c r="H59" s="95"/>
      <c r="I59" s="95"/>
      <c r="J59" s="95"/>
      <c r="K59" s="185"/>
      <c r="L59" s="215" t="s">
        <v>235</v>
      </c>
    </row>
    <row r="60" spans="1:17" ht="56.25">
      <c r="A60" s="112" t="s">
        <v>73</v>
      </c>
      <c r="B60" s="113" t="s">
        <v>203</v>
      </c>
      <c r="C60" s="77">
        <f>C62+C63+C61</f>
        <v>8734.2999999999993</v>
      </c>
      <c r="D60" s="77">
        <f>D62+D63+D61</f>
        <v>66704.937940000003</v>
      </c>
      <c r="E60" s="77">
        <f>E62+E63+E61</f>
        <v>5023</v>
      </c>
      <c r="F60" s="77">
        <f t="shared" ref="F60:J60" si="2">F62+F63+F61</f>
        <v>80462.237940000006</v>
      </c>
      <c r="G60" s="77">
        <f t="shared" si="2"/>
        <v>5161.7748099999999</v>
      </c>
      <c r="H60" s="77">
        <f t="shared" si="2"/>
        <v>45366.726640000001</v>
      </c>
      <c r="I60" s="77">
        <f t="shared" si="2"/>
        <v>5023.2870000000003</v>
      </c>
      <c r="J60" s="77">
        <f t="shared" si="2"/>
        <v>55551.788450000007</v>
      </c>
      <c r="K60" s="78">
        <f t="shared" ref="K60:K63" si="3">J60*100/F60</f>
        <v>69.040819485314955</v>
      </c>
      <c r="L60" s="205"/>
    </row>
    <row r="61" spans="1:17" ht="268.5" customHeight="1">
      <c r="A61" s="141" t="s">
        <v>74</v>
      </c>
      <c r="B61" s="142" t="s">
        <v>87</v>
      </c>
      <c r="C61" s="90">
        <v>5491.8</v>
      </c>
      <c r="D61" s="90">
        <v>4813.9383399999997</v>
      </c>
      <c r="E61" s="90"/>
      <c r="F61" s="77">
        <f>E61+D61+C61</f>
        <v>10305.73834</v>
      </c>
      <c r="G61" s="76">
        <v>3391.0799200000001</v>
      </c>
      <c r="H61" s="76">
        <v>2151.9265799999998</v>
      </c>
      <c r="I61" s="76"/>
      <c r="J61" s="72">
        <f>I61+H61+G61</f>
        <v>5543.0064999999995</v>
      </c>
      <c r="K61" s="180">
        <f>J61*100/F61</f>
        <v>53.785632015182706</v>
      </c>
      <c r="L61" s="203" t="s">
        <v>288</v>
      </c>
    </row>
    <row r="62" spans="1:17" ht="253.5" customHeight="1">
      <c r="A62" s="123" t="s">
        <v>76</v>
      </c>
      <c r="B62" s="111" t="s">
        <v>27</v>
      </c>
      <c r="C62" s="90"/>
      <c r="D62" s="90">
        <v>60202.999600000003</v>
      </c>
      <c r="E62" s="90">
        <v>5023</v>
      </c>
      <c r="F62" s="77">
        <f t="shared" ref="F62:F68" si="4">E62+D62+C62</f>
        <v>65225.999600000003</v>
      </c>
      <c r="H62" s="76">
        <v>41526.800060000001</v>
      </c>
      <c r="I62" s="76">
        <v>5023.2870000000003</v>
      </c>
      <c r="J62" s="72">
        <f>G62+H62+I62</f>
        <v>46550.087060000005</v>
      </c>
      <c r="K62" s="180">
        <f t="shared" si="3"/>
        <v>71.367380102213104</v>
      </c>
      <c r="L62" s="106" t="s">
        <v>286</v>
      </c>
      <c r="Q62" s="140"/>
    </row>
    <row r="63" spans="1:17" ht="154.5" customHeight="1">
      <c r="A63" s="123" t="s">
        <v>77</v>
      </c>
      <c r="B63" s="111" t="s">
        <v>28</v>
      </c>
      <c r="C63" s="90">
        <v>3242.5</v>
      </c>
      <c r="D63" s="90">
        <v>1688</v>
      </c>
      <c r="E63" s="90"/>
      <c r="F63" s="77">
        <f t="shared" si="4"/>
        <v>4930.5</v>
      </c>
      <c r="G63" s="76">
        <v>1770.69489</v>
      </c>
      <c r="H63" s="76">
        <v>1688</v>
      </c>
      <c r="I63" s="76"/>
      <c r="J63" s="72">
        <f>I63+H63+G63</f>
        <v>3458.6948899999998</v>
      </c>
      <c r="K63" s="180">
        <f t="shared" si="3"/>
        <v>70.148968461616462</v>
      </c>
      <c r="L63" s="106" t="s">
        <v>287</v>
      </c>
    </row>
    <row r="64" spans="1:17" ht="173.25" customHeight="1">
      <c r="A64" s="157" t="s">
        <v>79</v>
      </c>
      <c r="B64" s="158" t="s">
        <v>212</v>
      </c>
      <c r="C64" s="85">
        <v>15309.152</v>
      </c>
      <c r="D64" s="85"/>
      <c r="E64" s="85"/>
      <c r="F64" s="85">
        <f>E64+D64+C64</f>
        <v>15309.152</v>
      </c>
      <c r="G64" s="85">
        <v>10179.69932</v>
      </c>
      <c r="H64" s="85"/>
      <c r="I64" s="85"/>
      <c r="J64" s="85">
        <f>I64+H64+G64</f>
        <v>10179.69932</v>
      </c>
      <c r="K64" s="183">
        <f>J64*100/F64</f>
        <v>66.494207647817461</v>
      </c>
      <c r="L64" s="209" t="s">
        <v>297</v>
      </c>
    </row>
    <row r="65" spans="1:12" ht="41.25" customHeight="1">
      <c r="A65" s="159"/>
      <c r="B65" s="160"/>
      <c r="C65" s="87"/>
      <c r="D65" s="87"/>
      <c r="E65" s="87"/>
      <c r="F65" s="87"/>
      <c r="G65" s="87"/>
      <c r="H65" s="87"/>
      <c r="I65" s="87"/>
      <c r="J65" s="87"/>
      <c r="K65" s="184"/>
      <c r="L65" s="210" t="s">
        <v>256</v>
      </c>
    </row>
    <row r="66" spans="1:12" ht="78" customHeight="1">
      <c r="A66" s="159"/>
      <c r="B66" s="160"/>
      <c r="C66" s="87"/>
      <c r="D66" s="87"/>
      <c r="E66" s="87"/>
      <c r="F66" s="87"/>
      <c r="G66" s="87"/>
      <c r="H66" s="87"/>
      <c r="I66" s="87"/>
      <c r="J66" s="87"/>
      <c r="K66" s="184"/>
      <c r="L66" s="160" t="s">
        <v>299</v>
      </c>
    </row>
    <row r="67" spans="1:12" ht="112.5" customHeight="1">
      <c r="A67" s="159"/>
      <c r="B67" s="160"/>
      <c r="C67" s="87"/>
      <c r="D67" s="87"/>
      <c r="E67" s="87"/>
      <c r="F67" s="87"/>
      <c r="G67" s="87"/>
      <c r="H67" s="87"/>
      <c r="I67" s="87"/>
      <c r="J67" s="87"/>
      <c r="K67" s="184"/>
      <c r="L67" s="160" t="s">
        <v>298</v>
      </c>
    </row>
    <row r="68" spans="1:12" ht="136.5" customHeight="1">
      <c r="A68" s="112" t="s">
        <v>81</v>
      </c>
      <c r="B68" s="143" t="s">
        <v>204</v>
      </c>
      <c r="C68" s="77">
        <v>21</v>
      </c>
      <c r="D68" s="77"/>
      <c r="E68" s="77"/>
      <c r="F68" s="77">
        <f t="shared" si="4"/>
        <v>21</v>
      </c>
      <c r="G68" s="77">
        <v>0</v>
      </c>
      <c r="H68" s="77"/>
      <c r="I68" s="77"/>
      <c r="J68" s="77">
        <f>G68+H68+I68</f>
        <v>0</v>
      </c>
      <c r="K68" s="78">
        <f>J68/F68*100</f>
        <v>0</v>
      </c>
      <c r="L68" s="205" t="s">
        <v>342</v>
      </c>
    </row>
    <row r="69" spans="1:12" ht="119.25" customHeight="1">
      <c r="A69" s="144" t="s">
        <v>82</v>
      </c>
      <c r="B69" s="114" t="s">
        <v>205</v>
      </c>
      <c r="C69" s="77">
        <f>C70+C71+C73+C72</f>
        <v>198</v>
      </c>
      <c r="D69" s="77">
        <f t="shared" ref="D69:J69" si="5">D70+D71+D73+D72</f>
        <v>0</v>
      </c>
      <c r="E69" s="77">
        <f t="shared" si="5"/>
        <v>0</v>
      </c>
      <c r="F69" s="77">
        <f t="shared" si="5"/>
        <v>198</v>
      </c>
      <c r="G69" s="77">
        <f t="shared" si="5"/>
        <v>45.277979999999999</v>
      </c>
      <c r="H69" s="77">
        <f t="shared" si="5"/>
        <v>0</v>
      </c>
      <c r="I69" s="77">
        <f t="shared" si="5"/>
        <v>0</v>
      </c>
      <c r="J69" s="77">
        <f t="shared" si="5"/>
        <v>45.277979999999999</v>
      </c>
      <c r="K69" s="78">
        <f>J69*100/F69</f>
        <v>22.867666666666665</v>
      </c>
      <c r="L69" s="205"/>
    </row>
    <row r="70" spans="1:12" ht="93.75">
      <c r="A70" s="145" t="s">
        <v>158</v>
      </c>
      <c r="B70" s="111" t="s">
        <v>32</v>
      </c>
      <c r="C70" s="90">
        <v>23</v>
      </c>
      <c r="D70" s="90"/>
      <c r="E70" s="90"/>
      <c r="F70" s="77">
        <f>E70+D70+C70</f>
        <v>23</v>
      </c>
      <c r="G70" s="90">
        <v>13.3</v>
      </c>
      <c r="H70" s="77"/>
      <c r="I70" s="77"/>
      <c r="J70" s="77">
        <f>I70+H70+G70</f>
        <v>13.3</v>
      </c>
      <c r="K70" s="78">
        <f>J70*100/F70</f>
        <v>57.826086956521742</v>
      </c>
      <c r="L70" s="212" t="s">
        <v>252</v>
      </c>
    </row>
    <row r="71" spans="1:12" ht="56.25">
      <c r="A71" s="146" t="s">
        <v>159</v>
      </c>
      <c r="B71" s="137" t="s">
        <v>90</v>
      </c>
      <c r="C71" s="90">
        <v>50</v>
      </c>
      <c r="D71" s="90"/>
      <c r="E71" s="90"/>
      <c r="F71" s="77">
        <f>E71+D71+C71</f>
        <v>50</v>
      </c>
      <c r="G71" s="90">
        <v>0</v>
      </c>
      <c r="H71" s="77"/>
      <c r="I71" s="77"/>
      <c r="J71" s="77">
        <f>I71+H71+G71</f>
        <v>0</v>
      </c>
      <c r="K71" s="78">
        <f>J71*100/F71</f>
        <v>0</v>
      </c>
      <c r="L71" s="212" t="s">
        <v>341</v>
      </c>
    </row>
    <row r="72" spans="1:12" ht="82.5" customHeight="1">
      <c r="A72" s="123" t="s">
        <v>160</v>
      </c>
      <c r="B72" s="142" t="s">
        <v>34</v>
      </c>
      <c r="C72" s="90">
        <v>120</v>
      </c>
      <c r="D72" s="90"/>
      <c r="E72" s="90"/>
      <c r="F72" s="77">
        <f>E72+D72+C72</f>
        <v>120</v>
      </c>
      <c r="G72" s="90">
        <v>31.977979999999999</v>
      </c>
      <c r="H72" s="90"/>
      <c r="I72" s="90"/>
      <c r="J72" s="77">
        <f>I72+H72+G72</f>
        <v>31.977979999999999</v>
      </c>
      <c r="K72" s="78">
        <f>J72*100/F72</f>
        <v>26.648316666666666</v>
      </c>
      <c r="L72" s="214" t="s">
        <v>340</v>
      </c>
    </row>
    <row r="73" spans="1:12" ht="64.5" customHeight="1">
      <c r="A73" s="123" t="s">
        <v>161</v>
      </c>
      <c r="B73" s="142" t="s">
        <v>35</v>
      </c>
      <c r="C73" s="90">
        <v>5</v>
      </c>
      <c r="D73" s="90"/>
      <c r="E73" s="90"/>
      <c r="F73" s="77">
        <f>E73+D73+C73</f>
        <v>5</v>
      </c>
      <c r="G73" s="90">
        <v>0</v>
      </c>
      <c r="H73" s="90"/>
      <c r="I73" s="90"/>
      <c r="J73" s="77">
        <f>I73+H73+G73</f>
        <v>0</v>
      </c>
      <c r="K73" s="78">
        <f>J73*100/F73</f>
        <v>0</v>
      </c>
      <c r="L73" s="203" t="s">
        <v>114</v>
      </c>
    </row>
    <row r="74" spans="1:12" ht="230.25" customHeight="1">
      <c r="A74" s="112" t="s">
        <v>83</v>
      </c>
      <c r="B74" s="114" t="s">
        <v>206</v>
      </c>
      <c r="C74" s="77">
        <v>1446.2</v>
      </c>
      <c r="D74" s="77"/>
      <c r="E74" s="77"/>
      <c r="F74" s="77">
        <f>E74+D74+C74</f>
        <v>1446.2</v>
      </c>
      <c r="G74" s="77">
        <v>1077.4235799999999</v>
      </c>
      <c r="H74" s="77"/>
      <c r="I74" s="77"/>
      <c r="J74" s="77">
        <f>G74+I74+H74</f>
        <v>1077.4235799999999</v>
      </c>
      <c r="K74" s="78">
        <f>J74/F74*100</f>
        <v>74.500316692020462</v>
      </c>
      <c r="L74" s="203" t="s">
        <v>282</v>
      </c>
    </row>
    <row r="75" spans="1:12" ht="76.5" customHeight="1">
      <c r="A75" s="144" t="s">
        <v>84</v>
      </c>
      <c r="B75" s="147" t="s">
        <v>207</v>
      </c>
      <c r="C75" s="85">
        <f t="shared" ref="C75:J75" si="6">C76+C80</f>
        <v>21645.8</v>
      </c>
      <c r="D75" s="77">
        <f t="shared" si="6"/>
        <v>0</v>
      </c>
      <c r="E75" s="85">
        <f t="shared" si="6"/>
        <v>0</v>
      </c>
      <c r="F75" s="77">
        <f t="shared" si="6"/>
        <v>21645.8</v>
      </c>
      <c r="G75" s="77">
        <f t="shared" si="6"/>
        <v>8086.2930500000002</v>
      </c>
      <c r="H75" s="77">
        <f t="shared" si="6"/>
        <v>0</v>
      </c>
      <c r="I75" s="77">
        <f t="shared" si="6"/>
        <v>0</v>
      </c>
      <c r="J75" s="77">
        <f t="shared" si="6"/>
        <v>8086.2930500000002</v>
      </c>
      <c r="K75" s="78">
        <f t="shared" ref="K75:K86" si="7">J75*100/F75</f>
        <v>37.357330521394452</v>
      </c>
      <c r="L75" s="205"/>
    </row>
    <row r="76" spans="1:12" ht="311.25" customHeight="1">
      <c r="A76" s="148" t="s">
        <v>85</v>
      </c>
      <c r="B76" s="149" t="s">
        <v>38</v>
      </c>
      <c r="C76" s="84">
        <v>21645.8</v>
      </c>
      <c r="D76" s="84"/>
      <c r="E76" s="84"/>
      <c r="F76" s="85">
        <f>E76+D76+C76</f>
        <v>21645.8</v>
      </c>
      <c r="G76" s="84">
        <v>8086.2930500000002</v>
      </c>
      <c r="H76" s="84"/>
      <c r="I76" s="84"/>
      <c r="J76" s="85">
        <f>I76+H76+G76</f>
        <v>8086.2930500000002</v>
      </c>
      <c r="K76" s="183">
        <f t="shared" si="7"/>
        <v>37.357330521394452</v>
      </c>
      <c r="L76" s="207" t="s">
        <v>295</v>
      </c>
    </row>
    <row r="77" spans="1:12" ht="270" customHeight="1">
      <c r="A77" s="148"/>
      <c r="B77" s="108"/>
      <c r="C77" s="84"/>
      <c r="D77" s="84"/>
      <c r="E77" s="84"/>
      <c r="F77" s="85"/>
      <c r="G77" s="84"/>
      <c r="H77" s="84"/>
      <c r="I77" s="84"/>
      <c r="J77" s="85"/>
      <c r="K77" s="183"/>
      <c r="L77" s="208" t="s">
        <v>364</v>
      </c>
    </row>
    <row r="78" spans="1:12" ht="112.5">
      <c r="A78" s="148"/>
      <c r="B78" s="108"/>
      <c r="C78" s="84"/>
      <c r="D78" s="84"/>
      <c r="E78" s="84"/>
      <c r="F78" s="85"/>
      <c r="G78" s="84"/>
      <c r="H78" s="84"/>
      <c r="I78" s="84"/>
      <c r="J78" s="85"/>
      <c r="K78" s="183"/>
      <c r="L78" s="207" t="s">
        <v>294</v>
      </c>
    </row>
    <row r="79" spans="1:12" ht="37.5" hidden="1">
      <c r="A79" s="153"/>
      <c r="B79" s="167"/>
      <c r="C79" s="86"/>
      <c r="D79" s="86"/>
      <c r="E79" s="86"/>
      <c r="F79" s="87"/>
      <c r="G79" s="86"/>
      <c r="H79" s="86"/>
      <c r="I79" s="86"/>
      <c r="J79" s="87"/>
      <c r="K79" s="184"/>
      <c r="L79" s="217" t="s">
        <v>229</v>
      </c>
    </row>
    <row r="80" spans="1:12" ht="56.25">
      <c r="A80" s="145" t="s">
        <v>86</v>
      </c>
      <c r="B80" s="111" t="s">
        <v>39</v>
      </c>
      <c r="C80" s="90">
        <v>0</v>
      </c>
      <c r="D80" s="90"/>
      <c r="E80" s="90"/>
      <c r="F80" s="77">
        <f>E80+D80+C80</f>
        <v>0</v>
      </c>
      <c r="G80" s="90">
        <v>0</v>
      </c>
      <c r="H80" s="90"/>
      <c r="I80" s="90"/>
      <c r="J80" s="77">
        <f>I80+H80+G80</f>
        <v>0</v>
      </c>
      <c r="K80" s="78">
        <v>0</v>
      </c>
      <c r="L80" s="205" t="s">
        <v>230</v>
      </c>
    </row>
    <row r="81" spans="1:12" ht="197.25" customHeight="1">
      <c r="A81" s="125" t="s">
        <v>88</v>
      </c>
      <c r="B81" s="132" t="s">
        <v>71</v>
      </c>
      <c r="C81" s="85">
        <v>121927.95</v>
      </c>
      <c r="D81" s="85">
        <v>1674.5</v>
      </c>
      <c r="E81" s="85"/>
      <c r="F81" s="85">
        <f>E81+D81+C81</f>
        <v>123602.45</v>
      </c>
      <c r="G81" s="85">
        <v>83961.792790000007</v>
      </c>
      <c r="H81" s="85">
        <v>1114.71237</v>
      </c>
      <c r="I81" s="85"/>
      <c r="J81" s="85">
        <f>SUM(G81:I81)</f>
        <v>85076.505160000001</v>
      </c>
      <c r="K81" s="183">
        <f>J81*100/F81</f>
        <v>68.830759552096268</v>
      </c>
      <c r="L81" s="109" t="s">
        <v>344</v>
      </c>
    </row>
    <row r="82" spans="1:12" ht="275.25" customHeight="1">
      <c r="A82" s="119"/>
      <c r="B82" s="134"/>
      <c r="C82" s="95"/>
      <c r="D82" s="95"/>
      <c r="E82" s="95"/>
      <c r="F82" s="95"/>
      <c r="G82" s="95"/>
      <c r="H82" s="95"/>
      <c r="I82" s="95"/>
      <c r="J82" s="95"/>
      <c r="K82" s="185"/>
      <c r="L82" s="134" t="s">
        <v>345</v>
      </c>
    </row>
    <row r="83" spans="1:12" ht="36.75" customHeight="1">
      <c r="A83" s="150" t="s">
        <v>89</v>
      </c>
      <c r="B83" s="114" t="s">
        <v>208</v>
      </c>
      <c r="C83" s="77">
        <f t="shared" ref="C83:I83" si="8">C86+C84+C85+C87</f>
        <v>440</v>
      </c>
      <c r="D83" s="77">
        <f t="shared" si="8"/>
        <v>327.02931000000001</v>
      </c>
      <c r="E83" s="77">
        <f t="shared" si="8"/>
        <v>2552.9706900000001</v>
      </c>
      <c r="F83" s="77">
        <f t="shared" si="8"/>
        <v>3320</v>
      </c>
      <c r="G83" s="77">
        <f t="shared" si="8"/>
        <v>374.39100000000002</v>
      </c>
      <c r="H83" s="77">
        <f t="shared" si="8"/>
        <v>327.15188999999998</v>
      </c>
      <c r="I83" s="77">
        <f t="shared" si="8"/>
        <v>2552.7788099999998</v>
      </c>
      <c r="J83" s="77">
        <f t="shared" ref="J83:J88" si="9">I83+H83+G83</f>
        <v>3254.3217</v>
      </c>
      <c r="K83" s="78">
        <f t="shared" si="7"/>
        <v>98.021737951807225</v>
      </c>
      <c r="L83" s="205"/>
    </row>
    <row r="84" spans="1:12" ht="39" customHeight="1">
      <c r="A84" s="145" t="s">
        <v>227</v>
      </c>
      <c r="B84" s="151" t="s">
        <v>42</v>
      </c>
      <c r="C84" s="90">
        <v>50</v>
      </c>
      <c r="D84" s="90"/>
      <c r="E84" s="90"/>
      <c r="F84" s="77">
        <f>E84+D84+C84</f>
        <v>50</v>
      </c>
      <c r="G84" s="90">
        <v>0</v>
      </c>
      <c r="H84" s="90"/>
      <c r="I84" s="90"/>
      <c r="J84" s="77">
        <f t="shared" si="9"/>
        <v>0</v>
      </c>
      <c r="K84" s="78">
        <f t="shared" si="7"/>
        <v>0</v>
      </c>
      <c r="L84" s="205" t="s">
        <v>270</v>
      </c>
    </row>
    <row r="85" spans="1:12" ht="93.75" hidden="1">
      <c r="A85" s="145" t="s">
        <v>96</v>
      </c>
      <c r="B85" s="151" t="s">
        <v>43</v>
      </c>
      <c r="C85" s="90"/>
      <c r="D85" s="90"/>
      <c r="E85" s="90"/>
      <c r="F85" s="77">
        <f>E85+D85+C85</f>
        <v>0</v>
      </c>
      <c r="G85" s="90"/>
      <c r="H85" s="90"/>
      <c r="I85" s="90"/>
      <c r="J85" s="77">
        <f t="shared" si="9"/>
        <v>0</v>
      </c>
      <c r="K85" s="78" t="e">
        <f t="shared" si="7"/>
        <v>#DIV/0!</v>
      </c>
      <c r="L85" s="212"/>
    </row>
    <row r="86" spans="1:12" ht="59.25" customHeight="1">
      <c r="A86" s="145" t="s">
        <v>240</v>
      </c>
      <c r="B86" s="151" t="s">
        <v>44</v>
      </c>
      <c r="C86" s="90">
        <v>390</v>
      </c>
      <c r="D86" s="90">
        <v>327.02931000000001</v>
      </c>
      <c r="E86" s="90">
        <v>2552.9706900000001</v>
      </c>
      <c r="F86" s="77">
        <f>E86+D86+C86</f>
        <v>3270</v>
      </c>
      <c r="G86" s="202">
        <v>374.39100000000002</v>
      </c>
      <c r="H86" s="202">
        <v>327.15188999999998</v>
      </c>
      <c r="I86" s="202">
        <v>2552.7788099999998</v>
      </c>
      <c r="J86" s="77">
        <f t="shared" si="9"/>
        <v>3254.3217</v>
      </c>
      <c r="K86" s="78">
        <f t="shared" si="7"/>
        <v>99.520541284403663</v>
      </c>
      <c r="L86" s="205" t="s">
        <v>272</v>
      </c>
    </row>
    <row r="87" spans="1:12" ht="93.75" hidden="1">
      <c r="A87" s="145" t="s">
        <v>91</v>
      </c>
      <c r="B87" s="151" t="s">
        <v>45</v>
      </c>
      <c r="C87" s="90"/>
      <c r="D87" s="90"/>
      <c r="E87" s="90"/>
      <c r="F87" s="77">
        <f>E87+D87+C87</f>
        <v>0</v>
      </c>
      <c r="G87" s="202"/>
      <c r="H87" s="202"/>
      <c r="I87" s="202"/>
      <c r="J87" s="77">
        <f t="shared" si="9"/>
        <v>0</v>
      </c>
      <c r="K87" s="78" t="e">
        <f t="shared" ref="K87:K96" si="10">J87*100/F87</f>
        <v>#DIV/0!</v>
      </c>
      <c r="L87" s="205" t="s">
        <v>226</v>
      </c>
    </row>
    <row r="88" spans="1:12" ht="99" customHeight="1">
      <c r="A88" s="152" t="s">
        <v>92</v>
      </c>
      <c r="B88" s="126" t="s">
        <v>209</v>
      </c>
      <c r="C88" s="85">
        <v>12</v>
      </c>
      <c r="D88" s="85"/>
      <c r="E88" s="85"/>
      <c r="F88" s="85">
        <f>E88+D88+C88</f>
        <v>12</v>
      </c>
      <c r="G88" s="85">
        <v>0</v>
      </c>
      <c r="H88" s="85"/>
      <c r="I88" s="85"/>
      <c r="J88" s="85">
        <f t="shared" si="9"/>
        <v>0</v>
      </c>
      <c r="K88" s="183">
        <f t="shared" si="10"/>
        <v>0</v>
      </c>
      <c r="L88" s="208" t="s">
        <v>242</v>
      </c>
    </row>
    <row r="89" spans="1:12" ht="120" customHeight="1">
      <c r="A89" s="144" t="s">
        <v>94</v>
      </c>
      <c r="B89" s="114" t="s">
        <v>210</v>
      </c>
      <c r="C89" s="72">
        <f t="shared" ref="C89:J89" si="11">C90+C94+C95</f>
        <v>14849.210999999999</v>
      </c>
      <c r="D89" s="72">
        <f t="shared" si="11"/>
        <v>5000</v>
      </c>
      <c r="E89" s="72">
        <f t="shared" si="11"/>
        <v>0</v>
      </c>
      <c r="F89" s="72">
        <f t="shared" si="11"/>
        <v>19849.210999999999</v>
      </c>
      <c r="G89" s="72">
        <f t="shared" si="11"/>
        <v>10979.233749999999</v>
      </c>
      <c r="H89" s="72">
        <f t="shared" si="11"/>
        <v>0</v>
      </c>
      <c r="I89" s="72">
        <f t="shared" si="11"/>
        <v>0</v>
      </c>
      <c r="J89" s="72">
        <f t="shared" si="11"/>
        <v>10979.233749999999</v>
      </c>
      <c r="K89" s="78">
        <f t="shared" si="10"/>
        <v>55.313199854644097</v>
      </c>
      <c r="L89" s="213"/>
    </row>
    <row r="90" spans="1:12" ht="251.25" customHeight="1">
      <c r="A90" s="148" t="s">
        <v>95</v>
      </c>
      <c r="B90" s="131" t="s">
        <v>48</v>
      </c>
      <c r="C90" s="73">
        <v>5616.1509999999998</v>
      </c>
      <c r="D90" s="96">
        <v>5000</v>
      </c>
      <c r="E90" s="73"/>
      <c r="F90" s="75">
        <f>E90+D90+C90</f>
        <v>10616.151</v>
      </c>
      <c r="G90" s="73">
        <v>4660.2864499999996</v>
      </c>
      <c r="H90" s="73"/>
      <c r="I90" s="73"/>
      <c r="J90" s="75">
        <f>I90+H90+G90</f>
        <v>4660.2864499999996</v>
      </c>
      <c r="K90" s="179">
        <f t="shared" si="10"/>
        <v>43.898079916157933</v>
      </c>
      <c r="L90" s="109" t="s">
        <v>276</v>
      </c>
    </row>
    <row r="91" spans="1:12" ht="117.75" customHeight="1">
      <c r="A91" s="153"/>
      <c r="B91" s="154"/>
      <c r="C91" s="93"/>
      <c r="D91" s="97"/>
      <c r="E91" s="93"/>
      <c r="F91" s="88"/>
      <c r="G91" s="93"/>
      <c r="H91" s="93"/>
      <c r="I91" s="93"/>
      <c r="J91" s="88"/>
      <c r="K91" s="181"/>
      <c r="L91" s="206" t="s">
        <v>277</v>
      </c>
    </row>
    <row r="92" spans="1:12" ht="37.5" hidden="1" customHeight="1">
      <c r="A92" s="153"/>
      <c r="B92" s="154"/>
      <c r="C92" s="93"/>
      <c r="D92" s="97"/>
      <c r="E92" s="93"/>
      <c r="F92" s="88"/>
      <c r="G92" s="93"/>
      <c r="H92" s="93"/>
      <c r="I92" s="93"/>
      <c r="J92" s="88"/>
      <c r="K92" s="181"/>
      <c r="L92" s="206" t="s">
        <v>238</v>
      </c>
    </row>
    <row r="93" spans="1:12" ht="39" hidden="1" customHeight="1">
      <c r="A93" s="155"/>
      <c r="B93" s="156"/>
      <c r="C93" s="92"/>
      <c r="D93" s="98"/>
      <c r="E93" s="92"/>
      <c r="F93" s="94"/>
      <c r="G93" s="92"/>
      <c r="H93" s="92"/>
      <c r="I93" s="92"/>
      <c r="J93" s="94"/>
      <c r="K93" s="182"/>
      <c r="L93" s="134" t="s">
        <v>239</v>
      </c>
    </row>
    <row r="94" spans="1:12" ht="37.5">
      <c r="A94" s="145" t="s">
        <v>96</v>
      </c>
      <c r="B94" s="142" t="s">
        <v>49</v>
      </c>
      <c r="C94" s="76">
        <v>40</v>
      </c>
      <c r="D94" s="76"/>
      <c r="E94" s="76"/>
      <c r="F94" s="72">
        <f>C94</f>
        <v>40</v>
      </c>
      <c r="G94" s="76">
        <v>0</v>
      </c>
      <c r="H94" s="76"/>
      <c r="I94" s="76"/>
      <c r="J94" s="72">
        <f>I94+H94+G94</f>
        <v>0</v>
      </c>
      <c r="K94" s="180">
        <f t="shared" si="10"/>
        <v>0</v>
      </c>
      <c r="L94" s="124" t="s">
        <v>278</v>
      </c>
    </row>
    <row r="95" spans="1:12" ht="96.75" customHeight="1">
      <c r="A95" s="146" t="s">
        <v>97</v>
      </c>
      <c r="B95" s="142" t="s">
        <v>22</v>
      </c>
      <c r="C95" s="76">
        <v>9193.06</v>
      </c>
      <c r="D95" s="76"/>
      <c r="E95" s="76"/>
      <c r="F95" s="72">
        <f>E95+D95+C95</f>
        <v>9193.06</v>
      </c>
      <c r="G95" s="76">
        <v>6318.9472999999998</v>
      </c>
      <c r="H95" s="76"/>
      <c r="I95" s="76"/>
      <c r="J95" s="72">
        <f>I95+H95+G95</f>
        <v>6318.9472999999998</v>
      </c>
      <c r="K95" s="180">
        <f t="shared" si="10"/>
        <v>68.736060680556861</v>
      </c>
      <c r="L95" s="124" t="s">
        <v>336</v>
      </c>
    </row>
    <row r="96" spans="1:12" ht="150">
      <c r="A96" s="112" t="s">
        <v>98</v>
      </c>
      <c r="B96" s="113" t="s">
        <v>211</v>
      </c>
      <c r="C96" s="77">
        <v>107</v>
      </c>
      <c r="D96" s="77"/>
      <c r="E96" s="77"/>
      <c r="F96" s="77">
        <f>E96+D96+C96</f>
        <v>107</v>
      </c>
      <c r="G96" s="77">
        <v>0</v>
      </c>
      <c r="H96" s="77"/>
      <c r="I96" s="77"/>
      <c r="J96" s="77">
        <f>SUM(G96:I96)</f>
        <v>0</v>
      </c>
      <c r="K96" s="180">
        <f t="shared" si="10"/>
        <v>0</v>
      </c>
      <c r="L96" s="124" t="s">
        <v>337</v>
      </c>
    </row>
    <row r="97" spans="1:12" s="7" customFormat="1" ht="40.5" customHeight="1">
      <c r="A97" s="253" t="s">
        <v>99</v>
      </c>
      <c r="B97" s="254"/>
      <c r="C97" s="197">
        <f t="shared" ref="C97:J97" si="12">C75+C89+C88+C64+C83+C68+C69+C39+C60+C74+C56+C40+C11+C81+C96+C10+C7</f>
        <v>547850.33899999992</v>
      </c>
      <c r="D97" s="197">
        <f t="shared" si="12"/>
        <v>699615.66168999998</v>
      </c>
      <c r="E97" s="197">
        <f t="shared" si="12"/>
        <v>336821.60843999998</v>
      </c>
      <c r="F97" s="197">
        <f>F75+F89+F88+F64+F83+F68+F69+F39+F60+F74+F56+F40+F11+F81+F96+F10+F7</f>
        <v>1584287.60913</v>
      </c>
      <c r="G97" s="197">
        <f t="shared" si="12"/>
        <v>357554.04601999995</v>
      </c>
      <c r="H97" s="197">
        <f t="shared" si="12"/>
        <v>433970.83400999999</v>
      </c>
      <c r="I97" s="197">
        <f t="shared" si="12"/>
        <v>130126.34547</v>
      </c>
      <c r="J97" s="197">
        <f t="shared" si="12"/>
        <v>921651.22550000006</v>
      </c>
      <c r="K97" s="186">
        <f>J97/F97*100</f>
        <v>58.174489290244345</v>
      </c>
      <c r="L97" s="218"/>
    </row>
    <row r="98" spans="1:12" s="7" customFormat="1" ht="108.75" customHeight="1">
      <c r="A98" s="67"/>
      <c r="B98" s="67"/>
      <c r="C98" s="99"/>
      <c r="D98" s="99"/>
      <c r="E98" s="99"/>
      <c r="F98" s="99"/>
      <c r="G98" s="99"/>
      <c r="H98" s="99"/>
      <c r="I98" s="99"/>
      <c r="J98" s="99"/>
      <c r="K98" s="187"/>
      <c r="L98" s="219"/>
    </row>
    <row r="99" spans="1:12" ht="0.75" hidden="1" customHeight="1">
      <c r="A99" s="161"/>
      <c r="B99" s="162"/>
      <c r="C99" s="21"/>
      <c r="D99" s="21"/>
      <c r="E99" s="21"/>
      <c r="F99" s="21">
        <f>F97-ОТЧЕТ!B6</f>
        <v>0</v>
      </c>
      <c r="G99" s="21"/>
      <c r="H99" s="21"/>
      <c r="I99" s="21"/>
      <c r="J99" s="21">
        <f>J97-ОТЧЕТ!E6</f>
        <v>0</v>
      </c>
      <c r="K99" s="188"/>
      <c r="L99" s="161"/>
    </row>
    <row r="100" spans="1:12" ht="20.25">
      <c r="A100" s="194" t="s">
        <v>100</v>
      </c>
      <c r="B100" s="194"/>
      <c r="C100" s="19"/>
      <c r="D100" s="19"/>
      <c r="E100" s="19"/>
      <c r="F100" s="19"/>
      <c r="G100" s="19"/>
      <c r="H100" s="19"/>
      <c r="I100" s="19"/>
      <c r="J100" s="19"/>
      <c r="K100" s="47"/>
      <c r="L100" s="161"/>
    </row>
    <row r="101" spans="1:12" ht="20.25">
      <c r="A101" s="193" t="s">
        <v>101</v>
      </c>
      <c r="B101" s="193"/>
      <c r="C101" s="20"/>
      <c r="D101" s="19"/>
      <c r="E101" s="19"/>
      <c r="F101" s="19"/>
      <c r="G101" s="19"/>
      <c r="H101" s="19"/>
      <c r="I101" s="19"/>
      <c r="J101" s="19"/>
      <c r="K101" s="47"/>
      <c r="L101" s="161"/>
    </row>
    <row r="102" spans="1:12" ht="20.25">
      <c r="A102" s="8" t="s">
        <v>102</v>
      </c>
      <c r="B102" s="8"/>
      <c r="C102" s="22"/>
      <c r="D102" s="22"/>
      <c r="E102" s="9"/>
      <c r="F102" s="195"/>
      <c r="G102" s="9"/>
      <c r="H102" s="9"/>
      <c r="I102" s="9"/>
      <c r="J102" s="195"/>
      <c r="K102" s="9" t="s">
        <v>103</v>
      </c>
    </row>
    <row r="103" spans="1:12" ht="19.5">
      <c r="B103" s="163"/>
    </row>
    <row r="104" spans="1:12" ht="62.25" customHeight="1">
      <c r="L104" s="101"/>
    </row>
    <row r="105" spans="1:12">
      <c r="A105" s="196" t="s">
        <v>104</v>
      </c>
      <c r="B105" s="196"/>
      <c r="L105" s="220"/>
    </row>
    <row r="106" spans="1:12" hidden="1">
      <c r="A106" s="196" t="s">
        <v>184</v>
      </c>
      <c r="B106" s="196"/>
      <c r="L106" s="220"/>
    </row>
    <row r="107" spans="1:12" hidden="1">
      <c r="A107" s="196" t="s">
        <v>185</v>
      </c>
      <c r="B107" s="196"/>
      <c r="L107" s="220"/>
    </row>
    <row r="108" spans="1:12">
      <c r="A108" s="252" t="s">
        <v>105</v>
      </c>
      <c r="B108" s="252"/>
      <c r="L108" s="221"/>
    </row>
    <row r="111" spans="1:12">
      <c r="L111" s="220"/>
    </row>
    <row r="112" spans="1:12">
      <c r="L112" s="220"/>
    </row>
  </sheetData>
  <sheetProtection password="CC21" sheet="1" formatCells="0" formatColumns="0" formatRows="0" insertColumns="0" insertRows="0" insertHyperlinks="0" deleteColumns="0" deleteRows="0" sort="0" autoFilter="0" pivotTables="0"/>
  <mergeCells count="11">
    <mergeCell ref="B56:B58"/>
    <mergeCell ref="A108:B108"/>
    <mergeCell ref="A97:B97"/>
    <mergeCell ref="A1:L1"/>
    <mergeCell ref="A2:L2"/>
    <mergeCell ref="A4:A5"/>
    <mergeCell ref="B4:B5"/>
    <mergeCell ref="C4:F4"/>
    <mergeCell ref="G4:J4"/>
    <mergeCell ref="K4:K5"/>
    <mergeCell ref="L4:L5"/>
  </mergeCells>
  <pageMargins left="0.59055118110236227" right="0.59055118110236227" top="0.78740157480314965" bottom="0.39370078740157483" header="0" footer="0"/>
  <pageSetup paperSize="9"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6"/>
  <sheetViews>
    <sheetView view="pageBreakPreview" topLeftCell="A5" zoomScale="60" zoomScaleNormal="90" workbookViewId="0">
      <pane xSplit="1" ySplit="2" topLeftCell="B93" activePane="bottomRight" state="frozen"/>
      <selection activeCell="A5" sqref="A5"/>
      <selection pane="topRight" activeCell="B5" sqref="B5"/>
      <selection pane="bottomLeft" activeCell="A7" sqref="A7"/>
      <selection pane="bottomRight" activeCell="F263" sqref="F263"/>
    </sheetView>
  </sheetViews>
  <sheetFormatPr defaultRowHeight="15.75"/>
  <cols>
    <col min="1" max="1" width="42.7109375" style="42" customWidth="1"/>
    <col min="2" max="2" width="17.28515625" style="31" customWidth="1"/>
    <col min="3" max="3" width="20.5703125" style="31" customWidth="1"/>
    <col min="4" max="4" width="18.7109375" style="50" customWidth="1"/>
    <col min="5" max="5" width="17.28515625" style="31" customWidth="1"/>
    <col min="6" max="6" width="17.28515625" style="50" customWidth="1"/>
    <col min="7" max="7" width="17.28515625" style="31" customWidth="1"/>
    <col min="8" max="8" width="17.28515625" style="50" customWidth="1"/>
    <col min="9" max="9" width="77.28515625" style="40" customWidth="1"/>
    <col min="10" max="10" width="40.42578125" style="40" customWidth="1"/>
    <col min="11" max="16384" width="9.140625" style="1"/>
  </cols>
  <sheetData>
    <row r="1" spans="1:10" s="3" customFormat="1" ht="25.5">
      <c r="A1" s="225" t="s">
        <v>126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0" s="3" customFormat="1" ht="25.5">
      <c r="A2" s="225" t="s">
        <v>125</v>
      </c>
      <c r="B2" s="225"/>
      <c r="C2" s="225"/>
      <c r="D2" s="225"/>
      <c r="E2" s="225"/>
      <c r="F2" s="225"/>
      <c r="G2" s="225"/>
      <c r="H2" s="225"/>
      <c r="I2" s="225"/>
      <c r="J2" s="225"/>
    </row>
    <row r="3" spans="1:10" s="3" customFormat="1" ht="25.5">
      <c r="A3" s="225" t="s">
        <v>186</v>
      </c>
      <c r="B3" s="225"/>
      <c r="C3" s="225"/>
      <c r="D3" s="225"/>
      <c r="E3" s="225"/>
      <c r="F3" s="225"/>
      <c r="G3" s="225"/>
      <c r="H3" s="225"/>
      <c r="I3" s="225"/>
      <c r="J3" s="225"/>
    </row>
    <row r="4" spans="1:10" s="3" customFormat="1" ht="20.25" customHeight="1">
      <c r="A4" s="4"/>
      <c r="B4" s="27"/>
      <c r="C4" s="15"/>
      <c r="D4" s="48"/>
      <c r="E4" s="15"/>
      <c r="F4" s="48"/>
      <c r="G4" s="15"/>
      <c r="H4" s="48"/>
      <c r="I4" s="16"/>
      <c r="J4" s="5" t="s">
        <v>55</v>
      </c>
    </row>
    <row r="5" spans="1:10" ht="63">
      <c r="A5" s="37" t="s">
        <v>0</v>
      </c>
      <c r="B5" s="28" t="s">
        <v>1</v>
      </c>
      <c r="C5" s="28" t="s">
        <v>2</v>
      </c>
      <c r="D5" s="54" t="s">
        <v>191</v>
      </c>
      <c r="E5" s="28" t="s">
        <v>8</v>
      </c>
      <c r="F5" s="54" t="s">
        <v>192</v>
      </c>
      <c r="G5" s="28" t="s">
        <v>3</v>
      </c>
      <c r="H5" s="54" t="s">
        <v>193</v>
      </c>
      <c r="I5" s="37" t="s">
        <v>54</v>
      </c>
      <c r="J5" s="37" t="s">
        <v>4</v>
      </c>
    </row>
    <row r="6" spans="1:10" ht="27" hidden="1" customHeight="1">
      <c r="A6" s="38" t="s">
        <v>7</v>
      </c>
      <c r="B6" s="29">
        <f>B11+B26+B31+B51+B56+B86+B91+B116+B121+B126+B151+B156+B171+B176+B201+B206+B226+B231+B236+B241</f>
        <v>1240103.3593299999</v>
      </c>
      <c r="C6" s="29">
        <f>C11+C26+C31+C51+C56+C86+C91+C116+C121+C126+C151+C156+C171+C176+C201+C206+C226+C231+C236+C241</f>
        <v>788928.04398999992</v>
      </c>
      <c r="D6" s="46">
        <f>C6*100/B6</f>
        <v>63.617926526401803</v>
      </c>
      <c r="E6" s="29">
        <f>E11+E26+E31+E51+E56+E86+E91+E116+E121+E126+E151+E156+E171+E176+E201+E206+E226+E231+E236+E241</f>
        <v>785790.04850000015</v>
      </c>
      <c r="F6" s="46">
        <f>E6*100/B6</f>
        <v>63.364883466209207</v>
      </c>
      <c r="G6" s="29">
        <f>G11+G26+G31+G51+G56+G86+G91+G116+G121+G126+G151+G156+G171+G176+G201+G206+G226+G231+G236+G241</f>
        <v>749178.11049999995</v>
      </c>
      <c r="H6" s="46">
        <f t="shared" ref="H6:H8" si="0">G6*100/B6</f>
        <v>60.412553910406643</v>
      </c>
      <c r="I6" s="11"/>
      <c r="J6" s="11"/>
    </row>
    <row r="7" spans="1:10" ht="36" hidden="1" customHeight="1">
      <c r="A7" s="39" t="s">
        <v>127</v>
      </c>
      <c r="B7" s="29">
        <f t="shared" ref="B7:G9" si="1">B12+B27+B32+B52+B57+B87+B92+B117+B122+B127+B152+B157+B172+B177+B202+B207+B227+B232+B237+B242</f>
        <v>171387.08907000002</v>
      </c>
      <c r="C7" s="29">
        <f t="shared" si="1"/>
        <v>28291.713579999996</v>
      </c>
      <c r="D7" s="46">
        <f t="shared" ref="D7:D8" si="2">C7*100/B7</f>
        <v>16.507494078766193</v>
      </c>
      <c r="E7" s="29">
        <f t="shared" si="1"/>
        <v>28291.713580000003</v>
      </c>
      <c r="F7" s="46">
        <f>E7*100/B7</f>
        <v>16.5074940787662</v>
      </c>
      <c r="G7" s="29">
        <f t="shared" si="1"/>
        <v>28291.8</v>
      </c>
      <c r="H7" s="46">
        <f t="shared" si="0"/>
        <v>16.507544502634452</v>
      </c>
      <c r="I7" s="11"/>
      <c r="J7" s="11"/>
    </row>
    <row r="8" spans="1:10" ht="42.75" hidden="1">
      <c r="A8" s="39" t="s">
        <v>189</v>
      </c>
      <c r="B8" s="29">
        <f>B13+B28+B33+B53+B58+B88+B93+B118+B123+B128+B153+B158+B173+B178+B203+B208+B228+B233+B238+B243</f>
        <v>851246.59269999992</v>
      </c>
      <c r="C8" s="29">
        <f>C13+C28+C33+C53+C58+C88+C93+C118+C123+C128+C153+C158+C173+C178+C203+C208+C228+C233+C238+C243</f>
        <v>524332.42371</v>
      </c>
      <c r="D8" s="46">
        <f t="shared" si="2"/>
        <v>61.595832301297392</v>
      </c>
      <c r="E8" s="29">
        <f t="shared" si="1"/>
        <v>521540.20900999993</v>
      </c>
      <c r="F8" s="46">
        <f>E8*100/B8</f>
        <v>61.267817514049476</v>
      </c>
      <c r="G8" s="29">
        <f t="shared" si="1"/>
        <v>502267.21258000005</v>
      </c>
      <c r="H8" s="46">
        <f t="shared" si="0"/>
        <v>59.00372663894013</v>
      </c>
      <c r="I8" s="11"/>
      <c r="J8" s="11"/>
    </row>
    <row r="9" spans="1:10" ht="54" hidden="1">
      <c r="A9" s="39" t="s">
        <v>128</v>
      </c>
      <c r="B9" s="29">
        <f t="shared" si="1"/>
        <v>0</v>
      </c>
      <c r="C9" s="29">
        <f t="shared" si="1"/>
        <v>0</v>
      </c>
      <c r="D9" s="46"/>
      <c r="E9" s="29">
        <f t="shared" si="1"/>
        <v>0</v>
      </c>
      <c r="F9" s="46"/>
      <c r="G9" s="29">
        <f t="shared" si="1"/>
        <v>0</v>
      </c>
      <c r="H9" s="46"/>
      <c r="I9" s="11"/>
      <c r="J9" s="11"/>
    </row>
    <row r="10" spans="1:10" ht="30.75" hidden="1" customHeight="1">
      <c r="A10" s="227" t="s">
        <v>109</v>
      </c>
      <c r="B10" s="228"/>
      <c r="C10" s="228"/>
      <c r="D10" s="228"/>
      <c r="E10" s="228"/>
      <c r="F10" s="228"/>
      <c r="G10" s="228"/>
      <c r="H10" s="228"/>
      <c r="I10" s="228"/>
      <c r="J10" s="229"/>
    </row>
    <row r="11" spans="1:10" hidden="1">
      <c r="A11" s="13" t="s">
        <v>7</v>
      </c>
      <c r="B11" s="30">
        <f t="shared" ref="B11:G14" si="3">B16+B21</f>
        <v>12505.89587</v>
      </c>
      <c r="C11" s="30">
        <f t="shared" si="3"/>
        <v>9475.1482099999994</v>
      </c>
      <c r="D11" s="46">
        <f>C11*100/B11</f>
        <v>75.765449420777884</v>
      </c>
      <c r="E11" s="30">
        <f t="shared" si="3"/>
        <v>9475.1482099999994</v>
      </c>
      <c r="F11" s="46">
        <f>E11*100/B11</f>
        <v>75.765449420777884</v>
      </c>
      <c r="G11" s="30">
        <f t="shared" si="3"/>
        <v>9522.1</v>
      </c>
      <c r="H11" s="46">
        <f t="shared" ref="H11" si="4">G11*100/B11</f>
        <v>76.140886658446163</v>
      </c>
      <c r="I11" s="11"/>
      <c r="J11" s="11"/>
    </row>
    <row r="12" spans="1:10" ht="31.5" hidden="1">
      <c r="A12" s="13" t="s">
        <v>9</v>
      </c>
      <c r="B12" s="30">
        <f t="shared" si="3"/>
        <v>0</v>
      </c>
      <c r="C12" s="30">
        <f t="shared" si="3"/>
        <v>0</v>
      </c>
      <c r="D12" s="46"/>
      <c r="E12" s="30">
        <f t="shared" si="3"/>
        <v>0</v>
      </c>
      <c r="F12" s="46"/>
      <c r="G12" s="30">
        <f t="shared" si="3"/>
        <v>0</v>
      </c>
      <c r="H12" s="46"/>
      <c r="I12" s="11"/>
      <c r="J12" s="11"/>
    </row>
    <row r="13" spans="1:10" hidden="1">
      <c r="A13" s="13" t="s">
        <v>5</v>
      </c>
      <c r="B13" s="30">
        <f t="shared" si="3"/>
        <v>3722.7805899999998</v>
      </c>
      <c r="C13" s="30">
        <f t="shared" si="3"/>
        <v>3394.1692899999998</v>
      </c>
      <c r="D13" s="46">
        <f>C13*100/B13</f>
        <v>91.172960853972867</v>
      </c>
      <c r="E13" s="30">
        <f t="shared" si="3"/>
        <v>3394.1692899999998</v>
      </c>
      <c r="F13" s="46">
        <f>E13*100/B13</f>
        <v>91.172960853972867</v>
      </c>
      <c r="G13" s="30">
        <f t="shared" si="3"/>
        <v>3449.4</v>
      </c>
      <c r="H13" s="46">
        <f t="shared" ref="H13" si="5">G13*100/B13</f>
        <v>92.656548421511999</v>
      </c>
      <c r="I13" s="11"/>
      <c r="J13" s="11"/>
    </row>
    <row r="14" spans="1:10" ht="31.5" hidden="1">
      <c r="A14" s="13" t="s">
        <v>6</v>
      </c>
      <c r="B14" s="30">
        <f t="shared" si="3"/>
        <v>0</v>
      </c>
      <c r="C14" s="30">
        <f t="shared" si="3"/>
        <v>0</v>
      </c>
      <c r="D14" s="46"/>
      <c r="E14" s="30">
        <f t="shared" si="3"/>
        <v>0</v>
      </c>
      <c r="F14" s="46"/>
      <c r="G14" s="30">
        <f t="shared" si="3"/>
        <v>0</v>
      </c>
      <c r="H14" s="46"/>
      <c r="I14" s="11"/>
      <c r="J14" s="11"/>
    </row>
    <row r="15" spans="1:10" s="2" customFormat="1" ht="21" hidden="1" customHeight="1">
      <c r="A15" s="230" t="s">
        <v>10</v>
      </c>
      <c r="B15" s="231"/>
      <c r="C15" s="231"/>
      <c r="D15" s="231"/>
      <c r="E15" s="231"/>
      <c r="F15" s="231"/>
      <c r="G15" s="231"/>
      <c r="H15" s="231"/>
      <c r="I15" s="232"/>
      <c r="J15" s="12"/>
    </row>
    <row r="16" spans="1:10" ht="31.5" hidden="1">
      <c r="A16" s="13" t="s">
        <v>7</v>
      </c>
      <c r="B16" s="30">
        <v>8927.7000000000007</v>
      </c>
      <c r="C16" s="30">
        <v>5998.8923400000003</v>
      </c>
      <c r="D16" s="46">
        <f>C16*100/B16</f>
        <v>67.19415235727007</v>
      </c>
      <c r="E16" s="30">
        <v>5998.8923400000003</v>
      </c>
      <c r="F16" s="46">
        <f>E16*100/B16</f>
        <v>67.19415235727007</v>
      </c>
      <c r="G16" s="30">
        <v>6045.8</v>
      </c>
      <c r="H16" s="46">
        <f>G16*100/B16</f>
        <v>67.71956942997636</v>
      </c>
      <c r="I16" s="11" t="s">
        <v>129</v>
      </c>
      <c r="J16" s="11" t="s">
        <v>187</v>
      </c>
    </row>
    <row r="17" spans="1:10" ht="31.5" hidden="1">
      <c r="A17" s="13" t="s">
        <v>9</v>
      </c>
      <c r="B17" s="30"/>
      <c r="C17" s="30"/>
      <c r="D17" s="46" t="e">
        <f t="shared" ref="D17:D18" si="6">C17*100/B17</f>
        <v>#DIV/0!</v>
      </c>
      <c r="E17" s="30"/>
      <c r="F17" s="46" t="e">
        <f t="shared" ref="F17:F18" si="7">E17*100/B17</f>
        <v>#DIV/0!</v>
      </c>
      <c r="G17" s="30"/>
      <c r="H17" s="46" t="e">
        <f t="shared" ref="H17:H18" si="8">G17*100/B17</f>
        <v>#DIV/0!</v>
      </c>
      <c r="I17" s="11"/>
      <c r="J17" s="11"/>
    </row>
    <row r="18" spans="1:10" ht="34.5" hidden="1" customHeight="1">
      <c r="A18" s="13" t="s">
        <v>5</v>
      </c>
      <c r="B18" s="30">
        <v>795</v>
      </c>
      <c r="C18" s="30">
        <v>568.32870000000003</v>
      </c>
      <c r="D18" s="46">
        <f t="shared" si="6"/>
        <v>71.487886792452827</v>
      </c>
      <c r="E18" s="30">
        <v>568.32870000000003</v>
      </c>
      <c r="F18" s="46">
        <f t="shared" si="7"/>
        <v>71.487886792452827</v>
      </c>
      <c r="G18" s="30">
        <v>623.5</v>
      </c>
      <c r="H18" s="46">
        <f t="shared" si="8"/>
        <v>78.427672955974842</v>
      </c>
      <c r="I18" s="11" t="s">
        <v>119</v>
      </c>
      <c r="J18" s="11"/>
    </row>
    <row r="19" spans="1:10" ht="31.5" hidden="1">
      <c r="A19" s="13" t="s">
        <v>6</v>
      </c>
      <c r="B19" s="30"/>
      <c r="C19" s="30"/>
      <c r="D19" s="46"/>
      <c r="E19" s="30"/>
      <c r="F19" s="46"/>
      <c r="G19" s="30"/>
      <c r="H19" s="46"/>
      <c r="I19" s="11"/>
      <c r="J19" s="11"/>
    </row>
    <row r="20" spans="1:10" s="2" customFormat="1" hidden="1">
      <c r="A20" s="230" t="s">
        <v>11</v>
      </c>
      <c r="B20" s="231"/>
      <c r="C20" s="231"/>
      <c r="D20" s="231"/>
      <c r="E20" s="231"/>
      <c r="F20" s="231"/>
      <c r="G20" s="231"/>
      <c r="H20" s="231"/>
      <c r="I20" s="232"/>
      <c r="J20" s="12"/>
    </row>
    <row r="21" spans="1:10" ht="37.5" hidden="1" customHeight="1">
      <c r="A21" s="13" t="s">
        <v>7</v>
      </c>
      <c r="B21" s="30">
        <v>3578.19587</v>
      </c>
      <c r="C21" s="30">
        <v>3476.25587</v>
      </c>
      <c r="D21" s="46">
        <f t="shared" ref="D21:D23" si="9">C21*100/B21</f>
        <v>97.151078261123814</v>
      </c>
      <c r="E21" s="30">
        <v>3476.25587</v>
      </c>
      <c r="F21" s="46">
        <f>E21*100/B21</f>
        <v>97.151078261123814</v>
      </c>
      <c r="G21" s="30">
        <v>3476.3</v>
      </c>
      <c r="H21" s="46">
        <f t="shared" ref="H21" si="10">G21*100/B21</f>
        <v>97.152311564207352</v>
      </c>
      <c r="I21" s="40" t="s">
        <v>188</v>
      </c>
      <c r="J21" s="11"/>
    </row>
    <row r="22" spans="1:10" ht="31.5" hidden="1">
      <c r="A22" s="13" t="s">
        <v>9</v>
      </c>
      <c r="B22" s="30"/>
      <c r="C22" s="30"/>
      <c r="D22" s="46" t="e">
        <f t="shared" si="9"/>
        <v>#DIV/0!</v>
      </c>
      <c r="E22" s="30"/>
      <c r="F22" s="46"/>
      <c r="G22" s="44"/>
      <c r="H22" s="46"/>
      <c r="I22" s="11"/>
      <c r="J22" s="11"/>
    </row>
    <row r="23" spans="1:10" ht="27" hidden="1" customHeight="1">
      <c r="A23" s="13" t="s">
        <v>5</v>
      </c>
      <c r="B23" s="30">
        <f>254.45984+2571.38075+101.94</f>
        <v>2927.7805899999998</v>
      </c>
      <c r="C23" s="30">
        <f>254.45984+2571.38075</f>
        <v>2825.8405899999998</v>
      </c>
      <c r="D23" s="46">
        <f t="shared" si="9"/>
        <v>96.518181712516935</v>
      </c>
      <c r="E23" s="30">
        <f>254.45984+2571.38075</f>
        <v>2825.8405899999998</v>
      </c>
      <c r="F23" s="46">
        <f>E23*100/B23</f>
        <v>96.518181712516935</v>
      </c>
      <c r="G23" s="30">
        <v>2825.9</v>
      </c>
      <c r="H23" s="46">
        <f t="shared" ref="H23" si="11">G23*100/B23</f>
        <v>96.520210894628548</v>
      </c>
      <c r="I23" s="45"/>
      <c r="J23" s="262"/>
    </row>
    <row r="24" spans="1:10" ht="31.5" hidden="1">
      <c r="A24" s="13" t="s">
        <v>6</v>
      </c>
      <c r="B24" s="30">
        <v>0</v>
      </c>
      <c r="C24" s="30">
        <v>0</v>
      </c>
      <c r="D24" s="46"/>
      <c r="E24" s="30">
        <v>0</v>
      </c>
      <c r="F24" s="46"/>
      <c r="G24" s="30">
        <v>0</v>
      </c>
      <c r="H24" s="46"/>
      <c r="I24" s="11"/>
      <c r="J24" s="263"/>
    </row>
    <row r="25" spans="1:10" ht="31.5" hidden="1" customHeight="1">
      <c r="A25" s="227" t="s">
        <v>12</v>
      </c>
      <c r="B25" s="228"/>
      <c r="C25" s="228"/>
      <c r="D25" s="228"/>
      <c r="E25" s="228"/>
      <c r="F25" s="228"/>
      <c r="G25" s="228"/>
      <c r="H25" s="228"/>
      <c r="I25" s="228"/>
      <c r="J25" s="229"/>
    </row>
    <row r="26" spans="1:10" ht="63" hidden="1">
      <c r="A26" s="13" t="s">
        <v>7</v>
      </c>
      <c r="B26" s="30">
        <v>100</v>
      </c>
      <c r="C26" s="30">
        <v>45</v>
      </c>
      <c r="D26" s="46">
        <f t="shared" ref="D26" si="12">C26*100/B26</f>
        <v>45</v>
      </c>
      <c r="E26" s="30">
        <v>39.744</v>
      </c>
      <c r="F26" s="46">
        <f>E26*100/B26</f>
        <v>39.744</v>
      </c>
      <c r="G26" s="44">
        <v>39.700000000000003</v>
      </c>
      <c r="H26" s="46">
        <f t="shared" ref="H26" si="13">G26*100/B26</f>
        <v>39.700000000000003</v>
      </c>
      <c r="I26" s="11"/>
      <c r="J26" s="11" t="s">
        <v>169</v>
      </c>
    </row>
    <row r="27" spans="1:10" ht="31.5" hidden="1">
      <c r="A27" s="13" t="s">
        <v>9</v>
      </c>
      <c r="B27" s="30"/>
      <c r="C27" s="30"/>
      <c r="D27" s="46"/>
      <c r="E27" s="30"/>
      <c r="F27" s="46"/>
      <c r="G27" s="30"/>
      <c r="H27" s="46"/>
      <c r="I27" s="11"/>
      <c r="J27" s="11"/>
    </row>
    <row r="28" spans="1:10" hidden="1">
      <c r="A28" s="13" t="s">
        <v>5</v>
      </c>
      <c r="B28" s="30"/>
      <c r="C28" s="30"/>
      <c r="D28" s="46"/>
      <c r="E28" s="30"/>
      <c r="F28" s="46"/>
      <c r="G28" s="30"/>
      <c r="H28" s="46"/>
      <c r="I28" s="11"/>
      <c r="J28" s="11"/>
    </row>
    <row r="29" spans="1:10" ht="31.5" hidden="1">
      <c r="A29" s="13" t="s">
        <v>6</v>
      </c>
      <c r="B29" s="30"/>
      <c r="C29" s="30"/>
      <c r="D29" s="46"/>
      <c r="E29" s="30"/>
      <c r="F29" s="46"/>
      <c r="G29" s="30"/>
      <c r="H29" s="46"/>
      <c r="I29" s="11"/>
      <c r="J29" s="11"/>
    </row>
    <row r="30" spans="1:10" ht="32.25" customHeight="1">
      <c r="A30" s="227" t="s">
        <v>13</v>
      </c>
      <c r="B30" s="228"/>
      <c r="C30" s="228"/>
      <c r="D30" s="228"/>
      <c r="E30" s="228"/>
      <c r="F30" s="228"/>
      <c r="G30" s="228"/>
      <c r="H30" s="228"/>
      <c r="I30" s="228"/>
      <c r="J30" s="229"/>
    </row>
    <row r="31" spans="1:10">
      <c r="A31" s="13" t="s">
        <v>7</v>
      </c>
      <c r="B31" s="30">
        <f t="shared" ref="B31:G34" si="14">B36+B41+B46</f>
        <v>901429.97303999995</v>
      </c>
      <c r="C31" s="30">
        <f t="shared" si="14"/>
        <v>548364.42452</v>
      </c>
      <c r="D31" s="46">
        <f t="shared" ref="D31:D33" si="15">C31*100/B31</f>
        <v>60.832725882265173</v>
      </c>
      <c r="E31" s="30">
        <f t="shared" si="14"/>
        <v>545608.71646000003</v>
      </c>
      <c r="F31" s="46">
        <f>E31*100/B31</f>
        <v>60.527021818453477</v>
      </c>
      <c r="G31" s="30">
        <f t="shared" si="14"/>
        <v>560074.1</v>
      </c>
      <c r="H31" s="46">
        <f t="shared" ref="H31:H33" si="16">G31*100/B31</f>
        <v>62.131736990195172</v>
      </c>
      <c r="I31" s="11"/>
      <c r="J31" s="11"/>
    </row>
    <row r="32" spans="1:10" ht="31.5">
      <c r="A32" s="13" t="s">
        <v>9</v>
      </c>
      <c r="B32" s="30">
        <f t="shared" si="14"/>
        <v>159062.00007000001</v>
      </c>
      <c r="C32" s="30">
        <f t="shared" si="14"/>
        <v>20747.953579999998</v>
      </c>
      <c r="D32" s="46">
        <f t="shared" si="15"/>
        <v>13.043941086412365</v>
      </c>
      <c r="E32" s="30">
        <f t="shared" si="14"/>
        <v>20747.953580000001</v>
      </c>
      <c r="F32" s="46">
        <f>E32*100/B32</f>
        <v>13.043941086412367</v>
      </c>
      <c r="G32" s="30">
        <f t="shared" si="14"/>
        <v>20748</v>
      </c>
      <c r="H32" s="46">
        <f t="shared" si="16"/>
        <v>13.043970270001145</v>
      </c>
      <c r="I32" s="11"/>
      <c r="J32" s="11"/>
    </row>
    <row r="33" spans="1:10" ht="18.75" customHeight="1">
      <c r="A33" s="13" t="s">
        <v>5</v>
      </c>
      <c r="B33" s="30">
        <f t="shared" si="14"/>
        <v>656526.91738</v>
      </c>
      <c r="C33" s="30">
        <f t="shared" si="14"/>
        <v>377246.81946000003</v>
      </c>
      <c r="D33" s="46">
        <f t="shared" si="15"/>
        <v>57.460982858932546</v>
      </c>
      <c r="E33" s="30">
        <f t="shared" si="14"/>
        <v>374740.00255999999</v>
      </c>
      <c r="F33" s="46">
        <f>E33*100/B33</f>
        <v>57.079152832830339</v>
      </c>
      <c r="G33" s="30">
        <f t="shared" si="14"/>
        <v>397442.4</v>
      </c>
      <c r="H33" s="46">
        <f t="shared" si="16"/>
        <v>60.537106625585466</v>
      </c>
      <c r="I33" s="11"/>
      <c r="J33" s="11"/>
    </row>
    <row r="34" spans="1:10" ht="31.5">
      <c r="A34" s="13" t="s">
        <v>6</v>
      </c>
      <c r="B34" s="30">
        <f t="shared" si="14"/>
        <v>0</v>
      </c>
      <c r="C34" s="30">
        <f t="shared" si="14"/>
        <v>0</v>
      </c>
      <c r="D34" s="46"/>
      <c r="E34" s="30">
        <f t="shared" si="14"/>
        <v>0</v>
      </c>
      <c r="F34" s="46"/>
      <c r="G34" s="30">
        <f t="shared" si="14"/>
        <v>0</v>
      </c>
      <c r="H34" s="46"/>
      <c r="I34" s="11"/>
      <c r="J34" s="11"/>
    </row>
    <row r="35" spans="1:10" s="26" customFormat="1" ht="21.75" customHeight="1">
      <c r="A35" s="236" t="s">
        <v>14</v>
      </c>
      <c r="B35" s="242"/>
      <c r="C35" s="242"/>
      <c r="D35" s="242"/>
      <c r="E35" s="242"/>
      <c r="F35" s="242"/>
      <c r="G35" s="242"/>
      <c r="H35" s="242"/>
      <c r="I35" s="243"/>
      <c r="J35" s="25"/>
    </row>
    <row r="36" spans="1:10" ht="409.6" customHeight="1">
      <c r="A36" s="13" t="s">
        <v>7</v>
      </c>
      <c r="B36" s="30">
        <v>841695.24604</v>
      </c>
      <c r="C36" s="30">
        <v>506990.38916000002</v>
      </c>
      <c r="D36" s="46">
        <f t="shared" ref="D36:D38" si="17">C36*100/B36</f>
        <v>60.234436578474657</v>
      </c>
      <c r="E36" s="30">
        <v>504237.94118000002</v>
      </c>
      <c r="F36" s="46">
        <f>E36*100/B36</f>
        <v>59.907424160031084</v>
      </c>
      <c r="G36" s="30">
        <v>517313.1</v>
      </c>
      <c r="H36" s="46">
        <f t="shared" ref="H36:H38" si="18">G36*100/B36</f>
        <v>61.460855628429634</v>
      </c>
      <c r="I36" s="11" t="s">
        <v>170</v>
      </c>
      <c r="J36" s="11"/>
    </row>
    <row r="37" spans="1:10" ht="47.25" hidden="1">
      <c r="A37" s="13" t="s">
        <v>9</v>
      </c>
      <c r="B37" s="30">
        <v>159062.00007000001</v>
      </c>
      <c r="C37" s="30">
        <f>9.36+84.59799+20653.99559</f>
        <v>20747.953579999998</v>
      </c>
      <c r="D37" s="46">
        <f t="shared" si="17"/>
        <v>13.043941086412365</v>
      </c>
      <c r="E37" s="30">
        <v>20747.953580000001</v>
      </c>
      <c r="F37" s="46">
        <f>E37*100/B37</f>
        <v>13.043941086412367</v>
      </c>
      <c r="G37" s="30">
        <v>20748</v>
      </c>
      <c r="H37" s="46">
        <f t="shared" si="18"/>
        <v>13.043970270001145</v>
      </c>
      <c r="I37" s="11" t="s">
        <v>190</v>
      </c>
      <c r="J37" s="11"/>
    </row>
    <row r="38" spans="1:10" ht="156.75" customHeight="1">
      <c r="A38" s="13" t="s">
        <v>198</v>
      </c>
      <c r="B38" s="30">
        <v>656526.91738</v>
      </c>
      <c r="C38" s="30">
        <v>377246.81946000003</v>
      </c>
      <c r="D38" s="46">
        <f t="shared" si="17"/>
        <v>57.460982858932546</v>
      </c>
      <c r="E38" s="30">
        <v>374740.00255999999</v>
      </c>
      <c r="F38" s="46">
        <f>E38*100/B38</f>
        <v>57.079152832830339</v>
      </c>
      <c r="G38" s="30">
        <v>397442.4</v>
      </c>
      <c r="H38" s="46">
        <f t="shared" si="18"/>
        <v>60.537106625585466</v>
      </c>
      <c r="I38" s="11" t="s">
        <v>130</v>
      </c>
      <c r="J38" s="11"/>
    </row>
    <row r="39" spans="1:10" ht="31.5">
      <c r="A39" s="13" t="s">
        <v>6</v>
      </c>
      <c r="B39" s="30"/>
      <c r="C39" s="30"/>
      <c r="D39" s="46"/>
      <c r="E39" s="30"/>
      <c r="F39" s="46"/>
      <c r="G39" s="30"/>
      <c r="H39" s="46"/>
      <c r="I39" s="11"/>
      <c r="J39" s="11"/>
    </row>
    <row r="40" spans="1:10" s="2" customFormat="1">
      <c r="A40" s="230" t="s">
        <v>15</v>
      </c>
      <c r="B40" s="231"/>
      <c r="C40" s="231"/>
      <c r="D40" s="231"/>
      <c r="E40" s="231"/>
      <c r="F40" s="231"/>
      <c r="G40" s="231"/>
      <c r="H40" s="231"/>
      <c r="I40" s="232"/>
      <c r="J40" s="12"/>
    </row>
    <row r="41" spans="1:10" ht="168.75" customHeight="1">
      <c r="A41" s="13" t="s">
        <v>7</v>
      </c>
      <c r="B41" s="30">
        <v>59481.726999999999</v>
      </c>
      <c r="C41" s="30">
        <v>41186.560360000003</v>
      </c>
      <c r="D41" s="46">
        <f t="shared" ref="D41" si="19">C41*100/B41</f>
        <v>69.242374822102931</v>
      </c>
      <c r="E41" s="30">
        <v>41186.460359999997</v>
      </c>
      <c r="F41" s="46">
        <f>E41*100/B41</f>
        <v>69.242206703245188</v>
      </c>
      <c r="G41" s="30">
        <v>42576.7</v>
      </c>
      <c r="H41" s="46">
        <f t="shared" ref="H41" si="20">G41*100/B41</f>
        <v>71.57946170594542</v>
      </c>
      <c r="I41" s="11" t="s">
        <v>131</v>
      </c>
      <c r="J41" s="11"/>
    </row>
    <row r="42" spans="1:10" ht="31.5" hidden="1">
      <c r="A42" s="13" t="s">
        <v>9</v>
      </c>
      <c r="B42" s="30"/>
      <c r="C42" s="30"/>
      <c r="D42" s="46"/>
      <c r="E42" s="30"/>
      <c r="F42" s="46"/>
      <c r="G42" s="30"/>
      <c r="H42" s="46"/>
      <c r="I42" s="11"/>
      <c r="J42" s="11"/>
    </row>
    <row r="43" spans="1:10" hidden="1">
      <c r="A43" s="13" t="s">
        <v>5</v>
      </c>
      <c r="B43" s="30"/>
      <c r="C43" s="30"/>
      <c r="D43" s="46"/>
      <c r="E43" s="30"/>
      <c r="F43" s="46"/>
      <c r="G43" s="30"/>
      <c r="H43" s="46"/>
      <c r="I43" s="11"/>
      <c r="J43" s="11"/>
    </row>
    <row r="44" spans="1:10" ht="31.5" hidden="1">
      <c r="A44" s="13" t="s">
        <v>6</v>
      </c>
      <c r="B44" s="30"/>
      <c r="C44" s="30"/>
      <c r="D44" s="46"/>
      <c r="E44" s="30"/>
      <c r="F44" s="46"/>
      <c r="G44" s="30"/>
      <c r="H44" s="46"/>
      <c r="I44" s="11"/>
      <c r="J44" s="11"/>
    </row>
    <row r="45" spans="1:10" s="2" customFormat="1">
      <c r="A45" s="230" t="s">
        <v>16</v>
      </c>
      <c r="B45" s="231"/>
      <c r="C45" s="231"/>
      <c r="D45" s="231"/>
      <c r="E45" s="231"/>
      <c r="F45" s="231"/>
      <c r="G45" s="231"/>
      <c r="H45" s="231"/>
      <c r="I45" s="232"/>
      <c r="J45" s="12"/>
    </row>
    <row r="46" spans="1:10" ht="34.5" customHeight="1">
      <c r="A46" s="13" t="s">
        <v>7</v>
      </c>
      <c r="B46" s="30">
        <v>253</v>
      </c>
      <c r="C46" s="55">
        <v>187.47499999999999</v>
      </c>
      <c r="D46" s="46">
        <f t="shared" ref="D46" si="21">C46*100/B46</f>
        <v>74.100790513833985</v>
      </c>
      <c r="E46" s="30">
        <v>184.31492</v>
      </c>
      <c r="F46" s="46">
        <f>E46*100/B46</f>
        <v>72.851747035573112</v>
      </c>
      <c r="G46" s="30">
        <v>184.3</v>
      </c>
      <c r="H46" s="46">
        <f t="shared" ref="H46" si="22">G46*100/B46</f>
        <v>72.845849802371546</v>
      </c>
      <c r="I46" s="11" t="s">
        <v>120</v>
      </c>
      <c r="J46" s="11" t="s">
        <v>110</v>
      </c>
    </row>
    <row r="47" spans="1:10" ht="31.5" hidden="1">
      <c r="A47" s="13" t="s">
        <v>9</v>
      </c>
      <c r="B47" s="30"/>
      <c r="C47" s="30"/>
      <c r="D47" s="46"/>
      <c r="E47" s="30"/>
      <c r="F47" s="46"/>
      <c r="G47" s="30"/>
      <c r="H47" s="46"/>
      <c r="I47" s="11"/>
      <c r="J47" s="11"/>
    </row>
    <row r="48" spans="1:10" hidden="1">
      <c r="A48" s="13" t="s">
        <v>5</v>
      </c>
      <c r="B48" s="30"/>
      <c r="C48" s="30"/>
      <c r="D48" s="46"/>
      <c r="E48" s="30"/>
      <c r="F48" s="46"/>
      <c r="G48" s="30"/>
      <c r="H48" s="46"/>
      <c r="I48" s="11"/>
      <c r="J48" s="11"/>
    </row>
    <row r="49" spans="1:10" ht="31.5" hidden="1">
      <c r="A49" s="13" t="s">
        <v>6</v>
      </c>
      <c r="B49" s="30"/>
      <c r="C49" s="30"/>
      <c r="D49" s="46"/>
      <c r="E49" s="30"/>
      <c r="F49" s="46"/>
      <c r="G49" s="30"/>
      <c r="H49" s="46"/>
      <c r="I49" s="11"/>
      <c r="J49" s="11"/>
    </row>
    <row r="50" spans="1:10" ht="42.75" hidden="1" customHeight="1">
      <c r="A50" s="227" t="s">
        <v>17</v>
      </c>
      <c r="B50" s="228"/>
      <c r="C50" s="228"/>
      <c r="D50" s="228"/>
      <c r="E50" s="228"/>
      <c r="F50" s="228"/>
      <c r="G50" s="228"/>
      <c r="H50" s="228"/>
      <c r="I50" s="228"/>
      <c r="J50" s="229"/>
    </row>
    <row r="51" spans="1:10" ht="126" hidden="1">
      <c r="A51" s="13" t="s">
        <v>7</v>
      </c>
      <c r="B51" s="30">
        <v>4509.3645200000001</v>
      </c>
      <c r="C51" s="30">
        <v>2598.2849700000002</v>
      </c>
      <c r="D51" s="46">
        <f t="shared" ref="D51" si="23">C51*100/B51</f>
        <v>57.619759025380368</v>
      </c>
      <c r="E51" s="30">
        <v>2462.0756200000001</v>
      </c>
      <c r="F51" s="46">
        <f>E51*100/B51</f>
        <v>54.599170439208585</v>
      </c>
      <c r="G51" s="44">
        <v>1796.6</v>
      </c>
      <c r="H51" s="46">
        <f t="shared" ref="H51" si="24">G51*100/B51</f>
        <v>39.841534035044035</v>
      </c>
      <c r="I51" s="11" t="s">
        <v>168</v>
      </c>
      <c r="J51" s="11" t="s">
        <v>111</v>
      </c>
    </row>
    <row r="52" spans="1:10" ht="31.5" hidden="1">
      <c r="A52" s="13" t="s">
        <v>9</v>
      </c>
      <c r="B52" s="30"/>
      <c r="C52" s="30"/>
      <c r="D52" s="46"/>
      <c r="E52" s="30"/>
      <c r="F52" s="46"/>
      <c r="G52" s="30"/>
      <c r="H52" s="46"/>
      <c r="I52" s="11"/>
      <c r="J52" s="11"/>
    </row>
    <row r="53" spans="1:10" ht="96" hidden="1" customHeight="1">
      <c r="A53" s="13" t="s">
        <v>5</v>
      </c>
      <c r="B53" s="30">
        <v>1202.24245</v>
      </c>
      <c r="C53" s="30">
        <v>790.10576000000003</v>
      </c>
      <c r="D53" s="46">
        <f t="shared" ref="D53" si="25">C53*100/B53</f>
        <v>65.719336395084042</v>
      </c>
      <c r="E53" s="30">
        <f>417.2231+240.48059+0.96316</f>
        <v>658.66685000000007</v>
      </c>
      <c r="F53" s="46">
        <f>E53*100/B53</f>
        <v>54.786524132465971</v>
      </c>
      <c r="G53" s="44">
        <v>515.4</v>
      </c>
      <c r="H53" s="46">
        <f t="shared" ref="H53" si="26">G53*100/B53</f>
        <v>42.8698886817713</v>
      </c>
      <c r="I53" s="11" t="s">
        <v>171</v>
      </c>
      <c r="J53" s="11" t="s">
        <v>111</v>
      </c>
    </row>
    <row r="54" spans="1:10" ht="31.5" hidden="1">
      <c r="A54" s="13" t="s">
        <v>6</v>
      </c>
      <c r="B54" s="30"/>
      <c r="C54" s="30"/>
      <c r="D54" s="46"/>
      <c r="E54" s="30"/>
      <c r="F54" s="46"/>
      <c r="G54" s="30"/>
      <c r="H54" s="46"/>
      <c r="I54" s="11"/>
      <c r="J54" s="11"/>
    </row>
    <row r="55" spans="1:10" ht="24" customHeight="1">
      <c r="A55" s="227" t="s">
        <v>18</v>
      </c>
      <c r="B55" s="228"/>
      <c r="C55" s="228"/>
      <c r="D55" s="228"/>
      <c r="E55" s="228"/>
      <c r="F55" s="228"/>
      <c r="G55" s="228"/>
      <c r="H55" s="228"/>
      <c r="I55" s="228"/>
      <c r="J55" s="229"/>
    </row>
    <row r="56" spans="1:10" ht="24.75" customHeight="1">
      <c r="A56" s="13" t="s">
        <v>7</v>
      </c>
      <c r="B56" s="30">
        <f t="shared" ref="B56:G59" si="27">B61+B66+B71+B76+B81</f>
        <v>68395.600000000006</v>
      </c>
      <c r="C56" s="30">
        <f t="shared" si="27"/>
        <v>46329.536399999997</v>
      </c>
      <c r="D56" s="46">
        <f t="shared" ref="D56" si="28">C56*100/B56</f>
        <v>67.737597740205501</v>
      </c>
      <c r="E56" s="30">
        <f t="shared" si="27"/>
        <v>46253.895979999994</v>
      </c>
      <c r="F56" s="46">
        <f>E56*100/B56</f>
        <v>67.627005216709833</v>
      </c>
      <c r="G56" s="30">
        <f t="shared" si="27"/>
        <v>47807.1</v>
      </c>
      <c r="H56" s="46">
        <f t="shared" ref="H56" si="29">G56*100/B56</f>
        <v>69.897917409891861</v>
      </c>
      <c r="I56" s="11"/>
      <c r="J56" s="11"/>
    </row>
    <row r="57" spans="1:10" ht="31.5" hidden="1">
      <c r="A57" s="13" t="s">
        <v>9</v>
      </c>
      <c r="B57" s="30">
        <f t="shared" si="27"/>
        <v>0</v>
      </c>
      <c r="C57" s="30">
        <f t="shared" si="27"/>
        <v>0</v>
      </c>
      <c r="D57" s="46"/>
      <c r="E57" s="30">
        <f t="shared" si="27"/>
        <v>0</v>
      </c>
      <c r="F57" s="46"/>
      <c r="G57" s="30">
        <f t="shared" si="27"/>
        <v>0</v>
      </c>
      <c r="H57" s="46"/>
      <c r="I57" s="11"/>
      <c r="J57" s="11"/>
    </row>
    <row r="58" spans="1:10">
      <c r="A58" s="13" t="s">
        <v>5</v>
      </c>
      <c r="B58" s="30">
        <f t="shared" si="27"/>
        <v>201.1</v>
      </c>
      <c r="C58" s="30">
        <f t="shared" si="27"/>
        <v>201.1</v>
      </c>
      <c r="D58" s="46">
        <f t="shared" ref="D58" si="30">C58*100/B58</f>
        <v>100</v>
      </c>
      <c r="E58" s="30">
        <f t="shared" si="27"/>
        <v>201.10000000000002</v>
      </c>
      <c r="F58" s="46">
        <f>E58*100/B58</f>
        <v>100.00000000000001</v>
      </c>
      <c r="G58" s="30">
        <f t="shared" si="27"/>
        <v>201.1</v>
      </c>
      <c r="H58" s="46">
        <f t="shared" ref="H58" si="31">G58*100/B58</f>
        <v>100</v>
      </c>
      <c r="I58" s="11"/>
      <c r="J58" s="11"/>
    </row>
    <row r="59" spans="1:10" ht="31.5" hidden="1">
      <c r="A59" s="13" t="s">
        <v>6</v>
      </c>
      <c r="B59" s="30">
        <f t="shared" si="27"/>
        <v>0</v>
      </c>
      <c r="C59" s="30">
        <f t="shared" si="27"/>
        <v>0</v>
      </c>
      <c r="D59" s="46"/>
      <c r="E59" s="30">
        <f t="shared" si="27"/>
        <v>0</v>
      </c>
      <c r="F59" s="46"/>
      <c r="G59" s="30">
        <f t="shared" si="27"/>
        <v>0</v>
      </c>
      <c r="H59" s="46"/>
      <c r="I59" s="11"/>
      <c r="J59" s="11"/>
    </row>
    <row r="60" spans="1:10" s="26" customFormat="1" ht="21" customHeight="1">
      <c r="A60" s="236" t="s">
        <v>20</v>
      </c>
      <c r="B60" s="242"/>
      <c r="C60" s="242"/>
      <c r="D60" s="242"/>
      <c r="E60" s="242"/>
      <c r="F60" s="242"/>
      <c r="G60" s="242"/>
      <c r="H60" s="242"/>
      <c r="I60" s="243"/>
      <c r="J60" s="25"/>
    </row>
    <row r="61" spans="1:10" ht="73.5" customHeight="1">
      <c r="A61" s="13" t="s">
        <v>7</v>
      </c>
      <c r="B61" s="30">
        <v>19834.900000000001</v>
      </c>
      <c r="C61" s="30">
        <v>12909.83879</v>
      </c>
      <c r="D61" s="46">
        <f t="shared" ref="D61" si="32">C61*100/B61</f>
        <v>65.086482866059313</v>
      </c>
      <c r="E61" s="30">
        <v>12909.83879</v>
      </c>
      <c r="F61" s="46">
        <f>E61*100/B61</f>
        <v>65.086482866059313</v>
      </c>
      <c r="G61" s="30">
        <v>13652.7</v>
      </c>
      <c r="H61" s="46">
        <f t="shared" ref="H61" si="33">G61*100/B61</f>
        <v>68.831705730807812</v>
      </c>
      <c r="I61" s="11" t="s">
        <v>133</v>
      </c>
      <c r="J61" s="11" t="s">
        <v>194</v>
      </c>
    </row>
    <row r="62" spans="1:10" ht="31.5" hidden="1">
      <c r="A62" s="13" t="s">
        <v>9</v>
      </c>
      <c r="B62" s="30"/>
      <c r="C62" s="30"/>
      <c r="D62" s="46"/>
      <c r="E62" s="30"/>
      <c r="F62" s="46"/>
      <c r="G62" s="30"/>
      <c r="H62" s="46"/>
      <c r="I62" s="11"/>
      <c r="J62" s="11"/>
    </row>
    <row r="63" spans="1:10" hidden="1">
      <c r="A63" s="13" t="s">
        <v>5</v>
      </c>
      <c r="B63" s="30"/>
      <c r="C63" s="30"/>
      <c r="D63" s="46"/>
      <c r="E63" s="30"/>
      <c r="F63" s="46"/>
      <c r="G63" s="30"/>
      <c r="H63" s="46"/>
      <c r="I63" s="11"/>
      <c r="J63" s="11"/>
    </row>
    <row r="64" spans="1:10" ht="31.5" hidden="1">
      <c r="A64" s="13" t="s">
        <v>6</v>
      </c>
      <c r="B64" s="30"/>
      <c r="C64" s="30"/>
      <c r="D64" s="46"/>
      <c r="E64" s="30"/>
      <c r="F64" s="46"/>
      <c r="G64" s="30"/>
      <c r="H64" s="46"/>
      <c r="I64" s="11"/>
      <c r="J64" s="11"/>
    </row>
    <row r="65" spans="1:10" s="26" customFormat="1" ht="18.75" customHeight="1">
      <c r="A65" s="236" t="s">
        <v>19</v>
      </c>
      <c r="B65" s="242"/>
      <c r="C65" s="242"/>
      <c r="D65" s="242"/>
      <c r="E65" s="242"/>
      <c r="F65" s="242"/>
      <c r="G65" s="242"/>
      <c r="H65" s="242"/>
      <c r="I65" s="243"/>
      <c r="J65" s="25"/>
    </row>
    <row r="66" spans="1:10" ht="129.75" customHeight="1">
      <c r="A66" s="13" t="s">
        <v>7</v>
      </c>
      <c r="B66" s="30">
        <v>27478</v>
      </c>
      <c r="C66" s="30">
        <v>18025.326089999999</v>
      </c>
      <c r="D66" s="46">
        <f t="shared" ref="D66:D68" si="34">C66*100/B66</f>
        <v>65.599119622971102</v>
      </c>
      <c r="E66" s="30">
        <v>18025.326089999999</v>
      </c>
      <c r="F66" s="46">
        <f>E66*100/B66</f>
        <v>65.599119622971102</v>
      </c>
      <c r="G66" s="30">
        <v>18755.599999999999</v>
      </c>
      <c r="H66" s="46">
        <f t="shared" ref="H66" si="35">G66*100/B66</f>
        <v>68.256787247980199</v>
      </c>
      <c r="I66" s="11" t="s">
        <v>182</v>
      </c>
      <c r="J66" s="11" t="s">
        <v>195</v>
      </c>
    </row>
    <row r="67" spans="1:10" ht="31.5" hidden="1">
      <c r="A67" s="13" t="s">
        <v>9</v>
      </c>
      <c r="B67" s="30"/>
      <c r="C67" s="30"/>
      <c r="D67" s="46" t="e">
        <f t="shared" si="34"/>
        <v>#DIV/0!</v>
      </c>
      <c r="E67" s="30"/>
      <c r="F67" s="46"/>
      <c r="G67" s="44"/>
      <c r="H67" s="46"/>
      <c r="I67" s="11"/>
      <c r="J67" s="11"/>
    </row>
    <row r="68" spans="1:10" ht="20.25" customHeight="1">
      <c r="A68" s="13" t="s">
        <v>5</v>
      </c>
      <c r="B68" s="30">
        <v>201.1</v>
      </c>
      <c r="C68" s="30">
        <v>201.1</v>
      </c>
      <c r="D68" s="46">
        <f t="shared" si="34"/>
        <v>100</v>
      </c>
      <c r="E68" s="30">
        <f>182.07587+19.02413</f>
        <v>201.10000000000002</v>
      </c>
      <c r="F68" s="46">
        <f>E68*100/B68</f>
        <v>100.00000000000001</v>
      </c>
      <c r="G68" s="30">
        <v>201.1</v>
      </c>
      <c r="H68" s="46">
        <f t="shared" ref="H68" si="36">G68*100/B68</f>
        <v>100</v>
      </c>
      <c r="I68" s="11"/>
      <c r="J68" s="11"/>
    </row>
    <row r="69" spans="1:10" ht="31.5" hidden="1">
      <c r="A69" s="13" t="s">
        <v>6</v>
      </c>
      <c r="B69" s="30"/>
      <c r="C69" s="30"/>
      <c r="D69" s="46"/>
      <c r="E69" s="30"/>
      <c r="F69" s="46"/>
      <c r="G69" s="30"/>
      <c r="H69" s="46"/>
      <c r="I69" s="11"/>
      <c r="J69" s="11"/>
    </row>
    <row r="70" spans="1:10" s="26" customFormat="1" ht="20.25" customHeight="1">
      <c r="A70" s="236" t="s">
        <v>21</v>
      </c>
      <c r="B70" s="242"/>
      <c r="C70" s="242"/>
      <c r="D70" s="242"/>
      <c r="E70" s="242"/>
      <c r="F70" s="242"/>
      <c r="G70" s="242"/>
      <c r="H70" s="242"/>
      <c r="I70" s="243"/>
      <c r="J70" s="25"/>
    </row>
    <row r="71" spans="1:10" ht="112.5" customHeight="1">
      <c r="A71" s="13" t="s">
        <v>7</v>
      </c>
      <c r="B71" s="30">
        <v>1751.2</v>
      </c>
      <c r="C71" s="30">
        <v>1325.08006</v>
      </c>
      <c r="D71" s="46">
        <f t="shared" ref="D71" si="37">C71*100/B71</f>
        <v>75.666974645957055</v>
      </c>
      <c r="E71" s="30">
        <v>1325.08006</v>
      </c>
      <c r="F71" s="46">
        <f>E71*100/B71</f>
        <v>75.666974645957055</v>
      </c>
      <c r="G71" s="30">
        <v>1350.1</v>
      </c>
      <c r="H71" s="46">
        <f t="shared" ref="H71" si="38">G71*100/B71</f>
        <v>77.095705801735946</v>
      </c>
      <c r="I71" s="11" t="s">
        <v>181</v>
      </c>
      <c r="J71" s="11"/>
    </row>
    <row r="72" spans="1:10" ht="31.5" hidden="1">
      <c r="A72" s="13" t="s">
        <v>9</v>
      </c>
      <c r="B72" s="30"/>
      <c r="C72" s="30"/>
      <c r="D72" s="46"/>
      <c r="E72" s="30"/>
      <c r="F72" s="46"/>
      <c r="G72" s="30"/>
      <c r="H72" s="46"/>
      <c r="I72" s="11"/>
      <c r="J72" s="11"/>
    </row>
    <row r="73" spans="1:10" hidden="1">
      <c r="A73" s="13" t="s">
        <v>5</v>
      </c>
      <c r="B73" s="30"/>
      <c r="C73" s="30"/>
      <c r="D73" s="46"/>
      <c r="E73" s="30"/>
      <c r="F73" s="46"/>
      <c r="G73" s="30"/>
      <c r="H73" s="46"/>
      <c r="I73" s="11"/>
      <c r="J73" s="11"/>
    </row>
    <row r="74" spans="1:10" ht="31.5" hidden="1">
      <c r="A74" s="13" t="s">
        <v>6</v>
      </c>
      <c r="B74" s="30"/>
      <c r="C74" s="30"/>
      <c r="D74" s="46"/>
      <c r="E74" s="30"/>
      <c r="F74" s="46"/>
      <c r="G74" s="30"/>
      <c r="H74" s="46"/>
      <c r="I74" s="11"/>
      <c r="J74" s="11"/>
    </row>
    <row r="75" spans="1:10" s="2" customFormat="1">
      <c r="A75" s="230" t="s">
        <v>22</v>
      </c>
      <c r="B75" s="231"/>
      <c r="C75" s="231"/>
      <c r="D75" s="231"/>
      <c r="E75" s="231"/>
      <c r="F75" s="231"/>
      <c r="G75" s="231"/>
      <c r="H75" s="231"/>
      <c r="I75" s="232"/>
      <c r="J75" s="12"/>
    </row>
    <row r="76" spans="1:10" ht="78.75" customHeight="1">
      <c r="A76" s="13" t="s">
        <v>7</v>
      </c>
      <c r="B76" s="30">
        <v>17406.5</v>
      </c>
      <c r="C76" s="30">
        <v>12777.075720000001</v>
      </c>
      <c r="D76" s="46">
        <f t="shared" ref="D76" si="39">C76*100/B76</f>
        <v>73.40404860253355</v>
      </c>
      <c r="E76" s="30">
        <v>12701.435299999999</v>
      </c>
      <c r="F76" s="46">
        <f>E76*100/B76</f>
        <v>72.969495877976613</v>
      </c>
      <c r="G76" s="30">
        <v>12770.5</v>
      </c>
      <c r="H76" s="46">
        <f t="shared" ref="H76" si="40">G76*100/B76</f>
        <v>73.366271220521071</v>
      </c>
      <c r="I76" s="11" t="s">
        <v>132</v>
      </c>
      <c r="J76" s="11" t="s">
        <v>196</v>
      </c>
    </row>
    <row r="77" spans="1:10" ht="31.5" hidden="1">
      <c r="A77" s="13" t="s">
        <v>9</v>
      </c>
      <c r="B77" s="30"/>
      <c r="C77" s="30"/>
      <c r="D77" s="46"/>
      <c r="E77" s="30"/>
      <c r="F77" s="46"/>
      <c r="G77" s="30"/>
      <c r="H77" s="46"/>
      <c r="I77" s="11"/>
      <c r="J77" s="11"/>
    </row>
    <row r="78" spans="1:10" hidden="1">
      <c r="A78" s="13" t="s">
        <v>5</v>
      </c>
      <c r="B78" s="30"/>
      <c r="C78" s="30"/>
      <c r="D78" s="46"/>
      <c r="E78" s="30"/>
      <c r="F78" s="46"/>
      <c r="G78" s="30"/>
      <c r="H78" s="46"/>
      <c r="I78" s="11"/>
      <c r="J78" s="11"/>
    </row>
    <row r="79" spans="1:10" ht="31.5" hidden="1">
      <c r="A79" s="13" t="s">
        <v>6</v>
      </c>
      <c r="B79" s="30"/>
      <c r="C79" s="30"/>
      <c r="D79" s="46"/>
      <c r="E79" s="30"/>
      <c r="F79" s="46"/>
      <c r="G79" s="30"/>
      <c r="H79" s="46"/>
      <c r="I79" s="11"/>
      <c r="J79" s="11"/>
    </row>
    <row r="80" spans="1:10" s="26" customFormat="1" ht="20.25" customHeight="1">
      <c r="A80" s="236" t="s">
        <v>23</v>
      </c>
      <c r="B80" s="242"/>
      <c r="C80" s="242"/>
      <c r="D80" s="242"/>
      <c r="E80" s="242"/>
      <c r="F80" s="242"/>
      <c r="G80" s="242"/>
      <c r="H80" s="242"/>
      <c r="I80" s="243"/>
      <c r="J80" s="25"/>
    </row>
    <row r="81" spans="1:10" ht="63">
      <c r="A81" s="13" t="s">
        <v>7</v>
      </c>
      <c r="B81" s="30">
        <v>1925</v>
      </c>
      <c r="C81" s="30">
        <v>1292.2157400000001</v>
      </c>
      <c r="D81" s="46">
        <f t="shared" ref="D81" si="41">C81*100/B81</f>
        <v>67.128090389610392</v>
      </c>
      <c r="E81" s="30">
        <v>1292.2157400000001</v>
      </c>
      <c r="F81" s="46">
        <f>E81*100/B81</f>
        <v>67.128090389610392</v>
      </c>
      <c r="G81" s="30">
        <v>1278.2</v>
      </c>
      <c r="H81" s="46">
        <f t="shared" ref="H81" si="42">G81*100/B81</f>
        <v>66.400000000000006</v>
      </c>
      <c r="I81" s="11" t="s">
        <v>134</v>
      </c>
      <c r="J81" s="11" t="s">
        <v>197</v>
      </c>
    </row>
    <row r="82" spans="1:10" ht="31.5" hidden="1">
      <c r="A82" s="13" t="s">
        <v>9</v>
      </c>
      <c r="B82" s="30"/>
      <c r="C82" s="30"/>
      <c r="D82" s="46"/>
      <c r="E82" s="30"/>
      <c r="F82" s="46"/>
      <c r="G82" s="30"/>
      <c r="H82" s="46"/>
      <c r="I82" s="11"/>
      <c r="J82" s="11"/>
    </row>
    <row r="83" spans="1:10" hidden="1">
      <c r="A83" s="13" t="s">
        <v>5</v>
      </c>
      <c r="B83" s="30"/>
      <c r="C83" s="30"/>
      <c r="D83" s="46"/>
      <c r="E83" s="30"/>
      <c r="F83" s="46"/>
      <c r="G83" s="30"/>
      <c r="H83" s="46"/>
      <c r="I83" s="11"/>
      <c r="J83" s="11"/>
    </row>
    <row r="84" spans="1:10" ht="31.5" hidden="1">
      <c r="A84" s="13" t="s">
        <v>6</v>
      </c>
      <c r="B84" s="30"/>
      <c r="C84" s="30"/>
      <c r="D84" s="46"/>
      <c r="E84" s="30"/>
      <c r="F84" s="46"/>
      <c r="G84" s="30"/>
      <c r="H84" s="46"/>
      <c r="I84" s="11"/>
      <c r="J84" s="11"/>
    </row>
    <row r="85" spans="1:10" ht="27.75" customHeight="1">
      <c r="A85" s="227" t="s">
        <v>24</v>
      </c>
      <c r="B85" s="228"/>
      <c r="C85" s="228"/>
      <c r="D85" s="228"/>
      <c r="E85" s="228"/>
      <c r="F85" s="228"/>
      <c r="G85" s="228"/>
      <c r="H85" s="228"/>
      <c r="I85" s="228"/>
      <c r="J85" s="229"/>
    </row>
    <row r="86" spans="1:10" ht="47.25">
      <c r="A86" s="13" t="s">
        <v>7</v>
      </c>
      <c r="B86" s="30">
        <v>2300.1</v>
      </c>
      <c r="C86" s="30">
        <v>705.99149999999997</v>
      </c>
      <c r="D86" s="46">
        <f t="shared" ref="D86:D87" si="43">C86*100/B86</f>
        <v>30.69394808921351</v>
      </c>
      <c r="E86" s="30">
        <v>705.99149999999997</v>
      </c>
      <c r="F86" s="46">
        <f>E86*100/B86</f>
        <v>30.69394808921351</v>
      </c>
      <c r="G86" s="30">
        <v>344.21</v>
      </c>
      <c r="H86" s="46">
        <f t="shared" ref="H86:H87" si="44">G86*100/B86</f>
        <v>14.965001521672971</v>
      </c>
      <c r="I86" s="11" t="s">
        <v>121</v>
      </c>
      <c r="J86" s="11" t="s">
        <v>172</v>
      </c>
    </row>
    <row r="87" spans="1:10" ht="47.25">
      <c r="A87" s="13" t="s">
        <v>9</v>
      </c>
      <c r="B87" s="30">
        <f>101.1+864</f>
        <v>965.1</v>
      </c>
      <c r="C87" s="30">
        <v>0</v>
      </c>
      <c r="D87" s="46">
        <f t="shared" si="43"/>
        <v>0</v>
      </c>
      <c r="E87" s="30">
        <v>0</v>
      </c>
      <c r="F87" s="46">
        <f>E87*100/B87</f>
        <v>0</v>
      </c>
      <c r="G87" s="30">
        <v>0</v>
      </c>
      <c r="H87" s="46">
        <f t="shared" si="44"/>
        <v>0</v>
      </c>
      <c r="I87" s="11"/>
      <c r="J87" s="11" t="s">
        <v>172</v>
      </c>
    </row>
    <row r="88" spans="1:10" hidden="1">
      <c r="A88" s="13" t="s">
        <v>5</v>
      </c>
      <c r="B88" s="30"/>
      <c r="C88" s="30"/>
      <c r="D88" s="46"/>
      <c r="E88" s="30"/>
      <c r="F88" s="46"/>
      <c r="G88" s="30"/>
      <c r="H88" s="46"/>
      <c r="I88" s="11"/>
      <c r="J88" s="11"/>
    </row>
    <row r="89" spans="1:10" ht="31.5" hidden="1">
      <c r="A89" s="13" t="s">
        <v>6</v>
      </c>
      <c r="B89" s="30"/>
      <c r="C89" s="30"/>
      <c r="D89" s="46"/>
      <c r="E89" s="30"/>
      <c r="F89" s="46"/>
      <c r="G89" s="30"/>
      <c r="H89" s="46"/>
      <c r="I89" s="11"/>
      <c r="J89" s="11"/>
    </row>
    <row r="90" spans="1:10" ht="24" customHeight="1">
      <c r="A90" s="227" t="s">
        <v>25</v>
      </c>
      <c r="B90" s="228"/>
      <c r="C90" s="228"/>
      <c r="D90" s="228"/>
      <c r="E90" s="228"/>
      <c r="F90" s="228"/>
      <c r="G90" s="228"/>
      <c r="H90" s="228"/>
      <c r="I90" s="228"/>
      <c r="J90" s="229"/>
    </row>
    <row r="91" spans="1:10">
      <c r="A91" s="13" t="s">
        <v>7</v>
      </c>
      <c r="B91" s="30">
        <f>B96+B101+B106+B111</f>
        <v>81856.748479999995</v>
      </c>
      <c r="C91" s="30">
        <f>C96+C101+C106+C111</f>
        <v>51851.084019999995</v>
      </c>
      <c r="D91" s="46">
        <f t="shared" ref="D91:D93" si="45">C91*100/B91</f>
        <v>63.343688801258381</v>
      </c>
      <c r="E91" s="30">
        <f>E96+E101+E106+E111</f>
        <v>51717.583980000003</v>
      </c>
      <c r="F91" s="46">
        <f>E91*100/B91</f>
        <v>63.180598961411377</v>
      </c>
      <c r="G91" s="30">
        <f>G96+G101+G106+G111</f>
        <v>54252.2</v>
      </c>
      <c r="H91" s="46">
        <f t="shared" ref="H91:H93" si="46">G91*100/B91</f>
        <v>66.277003432716853</v>
      </c>
      <c r="I91" s="11"/>
      <c r="J91" s="11"/>
    </row>
    <row r="92" spans="1:10" ht="31.5">
      <c r="A92" s="13" t="s">
        <v>9</v>
      </c>
      <c r="B92" s="30">
        <f t="shared" ref="B92:G94" si="47">B97+B102+B107+B112</f>
        <v>11359.989000000001</v>
      </c>
      <c r="C92" s="30">
        <f t="shared" si="47"/>
        <v>7543.76</v>
      </c>
      <c r="D92" s="46">
        <f t="shared" si="45"/>
        <v>66.406402330143095</v>
      </c>
      <c r="E92" s="30">
        <f t="shared" si="47"/>
        <v>7543.76</v>
      </c>
      <c r="F92" s="46">
        <f>E92*100/B92</f>
        <v>66.406402330143095</v>
      </c>
      <c r="G92" s="30">
        <f t="shared" si="47"/>
        <v>7543.8</v>
      </c>
      <c r="H92" s="46">
        <f t="shared" si="46"/>
        <v>66.406754443160111</v>
      </c>
      <c r="I92" s="11"/>
      <c r="J92" s="11"/>
    </row>
    <row r="93" spans="1:10">
      <c r="A93" s="13" t="s">
        <v>5</v>
      </c>
      <c r="B93" s="30">
        <f t="shared" si="47"/>
        <v>71879.436780000004</v>
      </c>
      <c r="C93" s="30">
        <f t="shared" si="47"/>
        <v>45374.721149999998</v>
      </c>
      <c r="D93" s="46">
        <f t="shared" si="45"/>
        <v>63.126150096136023</v>
      </c>
      <c r="E93" s="30">
        <f t="shared" si="47"/>
        <v>45241.221109999999</v>
      </c>
      <c r="F93" s="46">
        <f>E93*100/B93</f>
        <v>62.94042237485656</v>
      </c>
      <c r="G93" s="30">
        <f t="shared" si="47"/>
        <v>47716.1</v>
      </c>
      <c r="H93" s="46">
        <f t="shared" si="46"/>
        <v>66.383519595519004</v>
      </c>
      <c r="I93" s="11"/>
      <c r="J93" s="11"/>
    </row>
    <row r="94" spans="1:10" ht="31.5">
      <c r="A94" s="13" t="s">
        <v>6</v>
      </c>
      <c r="B94" s="30">
        <f t="shared" si="47"/>
        <v>0</v>
      </c>
      <c r="C94" s="30">
        <f t="shared" si="47"/>
        <v>0</v>
      </c>
      <c r="D94" s="46"/>
      <c r="E94" s="30">
        <f t="shared" si="47"/>
        <v>0</v>
      </c>
      <c r="F94" s="46"/>
      <c r="G94" s="30">
        <f t="shared" si="47"/>
        <v>0</v>
      </c>
      <c r="H94" s="46"/>
      <c r="I94" s="11"/>
      <c r="J94" s="11"/>
    </row>
    <row r="95" spans="1:10" s="26" customFormat="1" ht="18.75" customHeight="1">
      <c r="A95" s="236" t="s">
        <v>26</v>
      </c>
      <c r="B95" s="242"/>
      <c r="C95" s="242"/>
      <c r="D95" s="242"/>
      <c r="E95" s="242"/>
      <c r="F95" s="242"/>
      <c r="G95" s="242"/>
      <c r="H95" s="242"/>
      <c r="I95" s="243"/>
      <c r="J95" s="25"/>
    </row>
    <row r="96" spans="1:10" ht="31.5">
      <c r="A96" s="13" t="s">
        <v>7</v>
      </c>
      <c r="B96" s="30">
        <v>377</v>
      </c>
      <c r="C96" s="30">
        <v>278.44299999999998</v>
      </c>
      <c r="D96" s="46">
        <f t="shared" ref="D96" si="48">C96*100/B96</f>
        <v>73.857559681697609</v>
      </c>
      <c r="E96" s="30">
        <v>278.44299999999998</v>
      </c>
      <c r="F96" s="46">
        <f>E96*100/B96</f>
        <v>73.857559681697609</v>
      </c>
      <c r="G96" s="30">
        <v>278.39999999999998</v>
      </c>
      <c r="H96" s="46">
        <f t="shared" ref="H96" si="49">G96*100/B96</f>
        <v>73.84615384615384</v>
      </c>
      <c r="I96" s="11" t="s">
        <v>135</v>
      </c>
      <c r="J96" s="11" t="s">
        <v>107</v>
      </c>
    </row>
    <row r="97" spans="1:10" ht="31.5" hidden="1">
      <c r="A97" s="13" t="s">
        <v>9</v>
      </c>
      <c r="B97" s="30"/>
      <c r="C97" s="30"/>
      <c r="D97" s="46"/>
      <c r="E97" s="30"/>
      <c r="F97" s="46"/>
      <c r="G97" s="30"/>
      <c r="H97" s="46"/>
      <c r="I97" s="11"/>
      <c r="J97" s="11"/>
    </row>
    <row r="98" spans="1:10" hidden="1">
      <c r="A98" s="13" t="s">
        <v>5</v>
      </c>
      <c r="B98" s="30"/>
      <c r="C98" s="30"/>
      <c r="D98" s="46"/>
      <c r="E98" s="30"/>
      <c r="F98" s="46"/>
      <c r="G98" s="30"/>
      <c r="H98" s="46"/>
      <c r="I98" s="11"/>
      <c r="J98" s="11"/>
    </row>
    <row r="99" spans="1:10" ht="31.5" hidden="1">
      <c r="A99" s="13" t="s">
        <v>6</v>
      </c>
      <c r="B99" s="30"/>
      <c r="C99" s="30"/>
      <c r="D99" s="46"/>
      <c r="E99" s="30"/>
      <c r="F99" s="46"/>
      <c r="G99" s="30"/>
      <c r="H99" s="46"/>
      <c r="I99" s="11"/>
      <c r="J99" s="11"/>
    </row>
    <row r="100" spans="1:10" s="26" customFormat="1" ht="18" customHeight="1">
      <c r="A100" s="236" t="s">
        <v>27</v>
      </c>
      <c r="B100" s="242"/>
      <c r="C100" s="242"/>
      <c r="D100" s="242"/>
      <c r="E100" s="242"/>
      <c r="F100" s="242"/>
      <c r="G100" s="242"/>
      <c r="H100" s="242"/>
      <c r="I100" s="243"/>
      <c r="J100" s="25"/>
    </row>
    <row r="101" spans="1:10" ht="47.25">
      <c r="A101" s="13" t="s">
        <v>7</v>
      </c>
      <c r="B101" s="30">
        <v>67128.864000000001</v>
      </c>
      <c r="C101" s="30">
        <v>42073.521789999999</v>
      </c>
      <c r="D101" s="46">
        <f t="shared" ref="D101:D103" si="50">C101*100/B101</f>
        <v>62.675754188243069</v>
      </c>
      <c r="E101" s="30">
        <v>41940.300349999998</v>
      </c>
      <c r="F101" s="46">
        <f>E101*100/B101</f>
        <v>62.477297917628988</v>
      </c>
      <c r="G101" s="30">
        <v>44508.4</v>
      </c>
      <c r="H101" s="46">
        <f t="shared" ref="H101:H103" si="51">G101*100/B101</f>
        <v>66.30292447671988</v>
      </c>
      <c r="I101" s="11" t="s">
        <v>122</v>
      </c>
      <c r="J101" s="11" t="s">
        <v>173</v>
      </c>
    </row>
    <row r="102" spans="1:10" ht="47.25">
      <c r="A102" s="13" t="s">
        <v>9</v>
      </c>
      <c r="B102" s="30">
        <f>5743.519+5616.47</f>
        <v>11359.989000000001</v>
      </c>
      <c r="C102" s="30">
        <f>3829.94+3713.82</f>
        <v>7543.76</v>
      </c>
      <c r="D102" s="46">
        <f t="shared" si="50"/>
        <v>66.406402330143095</v>
      </c>
      <c r="E102" s="30">
        <f>3379.577+334.243+3829.94</f>
        <v>7543.76</v>
      </c>
      <c r="F102" s="46">
        <f>E102*100/B102</f>
        <v>66.406402330143095</v>
      </c>
      <c r="G102" s="30">
        <v>7543.8</v>
      </c>
      <c r="H102" s="46">
        <f t="shared" si="51"/>
        <v>66.406754443160111</v>
      </c>
      <c r="I102" s="11" t="s">
        <v>138</v>
      </c>
      <c r="J102" s="11" t="s">
        <v>173</v>
      </c>
    </row>
    <row r="103" spans="1:10" ht="149.25" customHeight="1">
      <c r="A103" s="13" t="s">
        <v>5</v>
      </c>
      <c r="B103" s="30">
        <v>67128.864000000001</v>
      </c>
      <c r="C103" s="30">
        <v>42073.521789999999</v>
      </c>
      <c r="D103" s="46">
        <f t="shared" si="50"/>
        <v>62.675754188243069</v>
      </c>
      <c r="E103" s="30">
        <v>41940.300349999998</v>
      </c>
      <c r="F103" s="46">
        <f>E103*100/B103</f>
        <v>62.477297917628988</v>
      </c>
      <c r="G103" s="30">
        <v>44508.4</v>
      </c>
      <c r="H103" s="46">
        <f t="shared" si="51"/>
        <v>66.30292447671988</v>
      </c>
      <c r="I103" s="11" t="s">
        <v>136</v>
      </c>
      <c r="J103" s="11" t="s">
        <v>107</v>
      </c>
    </row>
    <row r="104" spans="1:10" ht="31.5" hidden="1">
      <c r="A104" s="13" t="s">
        <v>6</v>
      </c>
      <c r="B104" s="30"/>
      <c r="C104" s="30"/>
      <c r="D104" s="46"/>
      <c r="E104" s="30"/>
      <c r="F104" s="46"/>
      <c r="G104" s="30"/>
      <c r="H104" s="46"/>
      <c r="I104" s="11"/>
      <c r="J104" s="11"/>
    </row>
    <row r="105" spans="1:10" s="26" customFormat="1" ht="21" customHeight="1">
      <c r="A105" s="236" t="s">
        <v>28</v>
      </c>
      <c r="B105" s="242"/>
      <c r="C105" s="242"/>
      <c r="D105" s="242"/>
      <c r="E105" s="242"/>
      <c r="F105" s="242"/>
      <c r="G105" s="242"/>
      <c r="H105" s="242"/>
      <c r="I105" s="243"/>
      <c r="J105" s="25"/>
    </row>
    <row r="106" spans="1:10" ht="47.25">
      <c r="A106" s="13" t="s">
        <v>7</v>
      </c>
      <c r="B106" s="30">
        <v>4494.3546999999999</v>
      </c>
      <c r="C106" s="30">
        <v>2751.3143799999998</v>
      </c>
      <c r="D106" s="46">
        <f t="shared" ref="D106" si="52">C106*100/B106</f>
        <v>61.217117109159183</v>
      </c>
      <c r="E106" s="30">
        <v>2751.3143799999998</v>
      </c>
      <c r="F106" s="46">
        <f>E106*100/B106</f>
        <v>61.217117109159183</v>
      </c>
      <c r="G106" s="30">
        <v>2811.2</v>
      </c>
      <c r="H106" s="46">
        <f t="shared" ref="H106" si="53">G106*100/B106</f>
        <v>62.549580254535762</v>
      </c>
      <c r="I106" s="11" t="s">
        <v>137</v>
      </c>
      <c r="J106" s="11" t="s">
        <v>107</v>
      </c>
    </row>
    <row r="107" spans="1:10" ht="31.5" hidden="1">
      <c r="A107" s="13" t="s">
        <v>9</v>
      </c>
      <c r="B107" s="30"/>
      <c r="C107" s="30"/>
      <c r="D107" s="46"/>
      <c r="E107" s="30"/>
      <c r="F107" s="46"/>
      <c r="G107" s="30"/>
      <c r="H107" s="46"/>
      <c r="I107" s="11"/>
      <c r="J107" s="11"/>
    </row>
    <row r="108" spans="1:10" ht="78.75">
      <c r="A108" s="13" t="s">
        <v>5</v>
      </c>
      <c r="B108" s="30">
        <v>896.54300000000001</v>
      </c>
      <c r="C108" s="30">
        <v>0</v>
      </c>
      <c r="D108" s="46">
        <f t="shared" ref="D108" si="54">C108*100/B108</f>
        <v>0</v>
      </c>
      <c r="E108" s="30">
        <v>0</v>
      </c>
      <c r="F108" s="46">
        <f>E108*100/B108</f>
        <v>0</v>
      </c>
      <c r="G108" s="30">
        <v>0</v>
      </c>
      <c r="H108" s="46">
        <f t="shared" ref="H108" si="55">G108*100/B108</f>
        <v>0</v>
      </c>
      <c r="I108" s="11"/>
      <c r="J108" s="11" t="s">
        <v>199</v>
      </c>
    </row>
    <row r="109" spans="1:10" ht="31.5" hidden="1">
      <c r="A109" s="13" t="s">
        <v>6</v>
      </c>
      <c r="B109" s="30"/>
      <c r="C109" s="30"/>
      <c r="D109" s="46"/>
      <c r="E109" s="30"/>
      <c r="F109" s="46"/>
      <c r="G109" s="30"/>
      <c r="H109" s="46"/>
      <c r="I109" s="11"/>
      <c r="J109" s="11"/>
    </row>
    <row r="110" spans="1:10" s="26" customFormat="1" ht="19.5" customHeight="1">
      <c r="A110" s="236" t="s">
        <v>29</v>
      </c>
      <c r="B110" s="242"/>
      <c r="C110" s="242"/>
      <c r="D110" s="242"/>
      <c r="E110" s="242"/>
      <c r="F110" s="242"/>
      <c r="G110" s="242"/>
      <c r="H110" s="242"/>
      <c r="I110" s="243"/>
      <c r="J110" s="25"/>
    </row>
    <row r="111" spans="1:10" ht="265.5" customHeight="1">
      <c r="A111" s="13" t="s">
        <v>7</v>
      </c>
      <c r="B111" s="30">
        <v>9856.5297800000008</v>
      </c>
      <c r="C111" s="30">
        <v>6747.8048500000004</v>
      </c>
      <c r="D111" s="46">
        <f t="shared" ref="D111" si="56">C111*100/B111</f>
        <v>68.460249201418236</v>
      </c>
      <c r="E111" s="30">
        <v>6747.5262499999999</v>
      </c>
      <c r="F111" s="46">
        <f>E111*100/B111</f>
        <v>68.457422648805704</v>
      </c>
      <c r="G111" s="30">
        <v>6654.2</v>
      </c>
      <c r="H111" s="46">
        <f t="shared" ref="H111" si="57">G111*100/B111</f>
        <v>67.510575715015989</v>
      </c>
      <c r="I111" s="11" t="s">
        <v>139</v>
      </c>
      <c r="J111" s="11" t="s">
        <v>107</v>
      </c>
    </row>
    <row r="112" spans="1:10" ht="31.5" hidden="1">
      <c r="A112" s="13" t="s">
        <v>9</v>
      </c>
      <c r="B112" s="30"/>
      <c r="C112" s="30"/>
      <c r="D112" s="46"/>
      <c r="E112" s="30"/>
      <c r="F112" s="46"/>
      <c r="G112" s="30"/>
      <c r="H112" s="46"/>
      <c r="I112" s="11"/>
      <c r="J112" s="11"/>
    </row>
    <row r="113" spans="1:10" ht="78.75">
      <c r="A113" s="13" t="s">
        <v>5</v>
      </c>
      <c r="B113" s="30">
        <v>3854.0297799999998</v>
      </c>
      <c r="C113" s="30">
        <v>3301.1993600000001</v>
      </c>
      <c r="D113" s="46">
        <f t="shared" ref="D113" si="58">C113*100/B113</f>
        <v>85.655782348417659</v>
      </c>
      <c r="E113" s="30">
        <v>3300.92076</v>
      </c>
      <c r="F113" s="46">
        <f>E113*100/B113</f>
        <v>85.648553551135251</v>
      </c>
      <c r="G113" s="30">
        <v>3207.7</v>
      </c>
      <c r="H113" s="46">
        <f t="shared" ref="H113" si="59">G113*100/B113</f>
        <v>83.229766844199119</v>
      </c>
      <c r="I113" s="11" t="s">
        <v>140</v>
      </c>
      <c r="J113" s="11" t="s">
        <v>123</v>
      </c>
    </row>
    <row r="114" spans="1:10" ht="31.5" hidden="1">
      <c r="A114" s="13" t="s">
        <v>6</v>
      </c>
      <c r="B114" s="30"/>
      <c r="C114" s="30"/>
      <c r="D114" s="46"/>
      <c r="E114" s="30"/>
      <c r="F114" s="46"/>
      <c r="G114" s="30"/>
      <c r="H114" s="46"/>
      <c r="I114" s="11"/>
      <c r="J114" s="11"/>
    </row>
    <row r="115" spans="1:10" ht="29.25" customHeight="1">
      <c r="A115" s="227" t="s">
        <v>30</v>
      </c>
      <c r="B115" s="228"/>
      <c r="C115" s="228"/>
      <c r="D115" s="228"/>
      <c r="E115" s="228"/>
      <c r="F115" s="228"/>
      <c r="G115" s="228"/>
      <c r="H115" s="228"/>
      <c r="I115" s="228"/>
      <c r="J115" s="229"/>
    </row>
    <row r="116" spans="1:10" ht="63">
      <c r="A116" s="13" t="s">
        <v>7</v>
      </c>
      <c r="B116" s="30">
        <v>404</v>
      </c>
      <c r="C116" s="30">
        <v>276.33739000000003</v>
      </c>
      <c r="D116" s="46">
        <f t="shared" ref="D116" si="60">C116*100/B116</f>
        <v>68.400344059405938</v>
      </c>
      <c r="E116" s="30">
        <v>276.33739000000003</v>
      </c>
      <c r="F116" s="46">
        <f>E116*100/B116</f>
        <v>68.400344059405938</v>
      </c>
      <c r="G116" s="30">
        <v>276.3</v>
      </c>
      <c r="H116" s="46">
        <f t="shared" ref="H116" si="61">G116*100/B116</f>
        <v>68.39108910891089</v>
      </c>
      <c r="I116" s="11" t="s">
        <v>141</v>
      </c>
      <c r="J116" s="11" t="s">
        <v>107</v>
      </c>
    </row>
    <row r="117" spans="1:10" ht="31.5">
      <c r="A117" s="13" t="s">
        <v>9</v>
      </c>
      <c r="B117" s="30"/>
      <c r="C117" s="30"/>
      <c r="D117" s="46"/>
      <c r="E117" s="30"/>
      <c r="F117" s="46"/>
      <c r="G117" s="30"/>
      <c r="H117" s="46"/>
      <c r="I117" s="11"/>
      <c r="J117" s="11"/>
    </row>
    <row r="118" spans="1:10">
      <c r="A118" s="13" t="s">
        <v>5</v>
      </c>
      <c r="B118" s="30"/>
      <c r="C118" s="30"/>
      <c r="D118" s="46"/>
      <c r="E118" s="30"/>
      <c r="F118" s="46"/>
      <c r="G118" s="30"/>
      <c r="H118" s="46"/>
      <c r="I118" s="11"/>
      <c r="J118" s="11"/>
    </row>
    <row r="119" spans="1:10" ht="31.5">
      <c r="A119" s="13" t="s">
        <v>6</v>
      </c>
      <c r="B119" s="30"/>
      <c r="C119" s="30"/>
      <c r="D119" s="46"/>
      <c r="E119" s="30"/>
      <c r="F119" s="46"/>
      <c r="G119" s="30"/>
      <c r="H119" s="46"/>
      <c r="I119" s="11"/>
      <c r="J119" s="11"/>
    </row>
    <row r="120" spans="1:10" ht="31.5" hidden="1" customHeight="1">
      <c r="A120" s="227" t="s">
        <v>93</v>
      </c>
      <c r="B120" s="228"/>
      <c r="C120" s="228"/>
      <c r="D120" s="228"/>
      <c r="E120" s="228"/>
      <c r="F120" s="228"/>
      <c r="G120" s="228"/>
      <c r="H120" s="228"/>
      <c r="I120" s="228"/>
      <c r="J120" s="229"/>
    </row>
    <row r="121" spans="1:10" ht="47.25" hidden="1">
      <c r="A121" s="13" t="s">
        <v>7</v>
      </c>
      <c r="B121" s="30">
        <v>21</v>
      </c>
      <c r="C121" s="30">
        <v>14</v>
      </c>
      <c r="D121" s="46">
        <f t="shared" ref="D121" si="62">C121*100/B121</f>
        <v>66.666666666666671</v>
      </c>
      <c r="E121" s="30">
        <v>14</v>
      </c>
      <c r="F121" s="46">
        <f>E121*100/B121</f>
        <v>66.666666666666671</v>
      </c>
      <c r="G121" s="44">
        <v>14</v>
      </c>
      <c r="H121" s="46">
        <f t="shared" ref="H121" si="63">G121*100/B121</f>
        <v>66.666666666666671</v>
      </c>
      <c r="I121" s="11" t="s">
        <v>174</v>
      </c>
      <c r="J121" s="11" t="s">
        <v>175</v>
      </c>
    </row>
    <row r="122" spans="1:10" ht="31.5" hidden="1">
      <c r="A122" s="13" t="s">
        <v>9</v>
      </c>
      <c r="B122" s="30"/>
      <c r="C122" s="30"/>
      <c r="D122" s="46"/>
      <c r="E122" s="30"/>
      <c r="F122" s="46"/>
      <c r="G122" s="30"/>
      <c r="H122" s="46"/>
      <c r="I122" s="11"/>
      <c r="J122" s="11"/>
    </row>
    <row r="123" spans="1:10" hidden="1">
      <c r="A123" s="13" t="s">
        <v>5</v>
      </c>
      <c r="B123" s="30"/>
      <c r="C123" s="30"/>
      <c r="D123" s="46"/>
      <c r="E123" s="30"/>
      <c r="F123" s="46"/>
      <c r="G123" s="30"/>
      <c r="H123" s="46"/>
      <c r="I123" s="11"/>
      <c r="J123" s="11"/>
    </row>
    <row r="124" spans="1:10" ht="31.5" hidden="1">
      <c r="A124" s="13" t="s">
        <v>6</v>
      </c>
      <c r="B124" s="30"/>
      <c r="C124" s="30"/>
      <c r="D124" s="46"/>
      <c r="E124" s="30"/>
      <c r="F124" s="46"/>
      <c r="G124" s="30"/>
      <c r="H124" s="46"/>
      <c r="I124" s="11"/>
      <c r="J124" s="11"/>
    </row>
    <row r="125" spans="1:10" ht="33" hidden="1" customHeight="1">
      <c r="A125" s="227" t="s">
        <v>31</v>
      </c>
      <c r="B125" s="228"/>
      <c r="C125" s="228"/>
      <c r="D125" s="228"/>
      <c r="E125" s="228"/>
      <c r="F125" s="228"/>
      <c r="G125" s="228"/>
      <c r="H125" s="228"/>
      <c r="I125" s="228"/>
      <c r="J125" s="229"/>
    </row>
    <row r="126" spans="1:10" ht="19.5" hidden="1" customHeight="1">
      <c r="A126" s="13" t="s">
        <v>7</v>
      </c>
      <c r="B126" s="30">
        <f t="shared" ref="B126:G129" si="64">B131+B136+B141+B146</f>
        <v>199.40158</v>
      </c>
      <c r="C126" s="30">
        <f t="shared" si="64"/>
        <v>151.95150000000001</v>
      </c>
      <c r="D126" s="46">
        <f t="shared" ref="D126" si="65">C126*100/B126</f>
        <v>76.203759268106111</v>
      </c>
      <c r="E126" s="30">
        <f t="shared" si="64"/>
        <v>151.91149999999999</v>
      </c>
      <c r="F126" s="46">
        <f>E126*100/B126</f>
        <v>76.183699246515502</v>
      </c>
      <c r="G126" s="30">
        <f t="shared" si="64"/>
        <v>48.9</v>
      </c>
      <c r="H126" s="46">
        <f t="shared" ref="H126:H128" si="66">G126*100/B126</f>
        <v>24.523376394510013</v>
      </c>
      <c r="I126" s="11"/>
      <c r="J126" s="11"/>
    </row>
    <row r="127" spans="1:10" ht="31.5" hidden="1">
      <c r="A127" s="13" t="s">
        <v>9</v>
      </c>
      <c r="B127" s="30">
        <f t="shared" si="64"/>
        <v>0</v>
      </c>
      <c r="C127" s="30">
        <f t="shared" si="64"/>
        <v>0</v>
      </c>
      <c r="D127" s="46"/>
      <c r="E127" s="30">
        <f t="shared" si="64"/>
        <v>0</v>
      </c>
      <c r="F127" s="46"/>
      <c r="G127" s="30">
        <f t="shared" si="64"/>
        <v>0</v>
      </c>
      <c r="H127" s="46" t="e">
        <f t="shared" si="66"/>
        <v>#DIV/0!</v>
      </c>
      <c r="I127" s="11"/>
      <c r="J127" s="11"/>
    </row>
    <row r="128" spans="1:10" ht="16.5" hidden="1" customHeight="1">
      <c r="A128" s="13" t="s">
        <v>5</v>
      </c>
      <c r="B128" s="30">
        <f t="shared" si="64"/>
        <v>30</v>
      </c>
      <c r="C128" s="30">
        <f t="shared" si="64"/>
        <v>29.865079999999999</v>
      </c>
      <c r="D128" s="46">
        <f t="shared" ref="D128" si="67">C128*100/B128</f>
        <v>99.550266666666658</v>
      </c>
      <c r="E128" s="30">
        <f t="shared" si="64"/>
        <v>29.865079999999999</v>
      </c>
      <c r="F128" s="46">
        <f>E128*100/B128</f>
        <v>99.550266666666658</v>
      </c>
      <c r="G128" s="30">
        <f t="shared" si="64"/>
        <v>29.865079999999999</v>
      </c>
      <c r="H128" s="46">
        <f t="shared" si="66"/>
        <v>99.550266666666658</v>
      </c>
      <c r="I128" s="11"/>
      <c r="J128" s="11"/>
    </row>
    <row r="129" spans="1:10" ht="31.5" hidden="1">
      <c r="A129" s="13" t="s">
        <v>6</v>
      </c>
      <c r="B129" s="30">
        <f t="shared" si="64"/>
        <v>0</v>
      </c>
      <c r="C129" s="30">
        <f t="shared" si="64"/>
        <v>0</v>
      </c>
      <c r="D129" s="46"/>
      <c r="E129" s="30">
        <f t="shared" si="64"/>
        <v>0</v>
      </c>
      <c r="F129" s="46"/>
      <c r="G129" s="30">
        <f t="shared" si="64"/>
        <v>0</v>
      </c>
      <c r="H129" s="46"/>
      <c r="I129" s="11"/>
      <c r="J129" s="11"/>
    </row>
    <row r="130" spans="1:10" s="26" customFormat="1" ht="19.5" hidden="1" customHeight="1">
      <c r="A130" s="236" t="s">
        <v>32</v>
      </c>
      <c r="B130" s="242"/>
      <c r="C130" s="242"/>
      <c r="D130" s="242"/>
      <c r="E130" s="242"/>
      <c r="F130" s="242"/>
      <c r="G130" s="242"/>
      <c r="H130" s="242"/>
      <c r="I130" s="243"/>
      <c r="J130" s="25"/>
    </row>
    <row r="131" spans="1:10" ht="31.5" hidden="1">
      <c r="A131" s="13" t="s">
        <v>7</v>
      </c>
      <c r="B131" s="30">
        <v>24.401579999999999</v>
      </c>
      <c r="C131" s="30">
        <v>12.90128</v>
      </c>
      <c r="D131" s="46">
        <f t="shared" ref="D131" si="68">C131*100/B131</f>
        <v>52.870674767781431</v>
      </c>
      <c r="E131" s="30">
        <v>12.90128</v>
      </c>
      <c r="F131" s="46">
        <f>E131*100/B131</f>
        <v>52.870674767781431</v>
      </c>
      <c r="G131" s="44">
        <v>2.9</v>
      </c>
      <c r="H131" s="46">
        <f t="shared" ref="H131" si="69">G131*100/B131</f>
        <v>11.884476333089907</v>
      </c>
      <c r="I131" s="11" t="s">
        <v>113</v>
      </c>
      <c r="J131" s="11" t="s">
        <v>112</v>
      </c>
    </row>
    <row r="132" spans="1:10" ht="31.5" hidden="1">
      <c r="A132" s="13" t="s">
        <v>9</v>
      </c>
      <c r="B132" s="30"/>
      <c r="C132" s="30"/>
      <c r="D132" s="46"/>
      <c r="E132" s="30"/>
      <c r="F132" s="46"/>
      <c r="G132" s="30"/>
      <c r="H132" s="46"/>
      <c r="I132" s="11"/>
      <c r="J132" s="11"/>
    </row>
    <row r="133" spans="1:10" hidden="1">
      <c r="A133" s="13" t="s">
        <v>5</v>
      </c>
      <c r="B133" s="30"/>
      <c r="C133" s="30"/>
      <c r="D133" s="46"/>
      <c r="E133" s="30"/>
      <c r="F133" s="46"/>
      <c r="G133" s="30"/>
      <c r="H133" s="46"/>
      <c r="I133" s="11"/>
      <c r="J133" s="11"/>
    </row>
    <row r="134" spans="1:10" ht="31.5" hidden="1">
      <c r="A134" s="13" t="s">
        <v>6</v>
      </c>
      <c r="B134" s="30"/>
      <c r="C134" s="30"/>
      <c r="D134" s="46"/>
      <c r="E134" s="30"/>
      <c r="F134" s="46"/>
      <c r="G134" s="30"/>
      <c r="H134" s="46"/>
      <c r="I134" s="11"/>
      <c r="J134" s="11"/>
    </row>
    <row r="135" spans="1:10" s="26" customFormat="1" ht="19.5" hidden="1" customHeight="1">
      <c r="A135" s="236" t="s">
        <v>33</v>
      </c>
      <c r="B135" s="242"/>
      <c r="C135" s="242"/>
      <c r="D135" s="242"/>
      <c r="E135" s="242"/>
      <c r="F135" s="242"/>
      <c r="G135" s="242"/>
      <c r="H135" s="242"/>
      <c r="I135" s="243"/>
      <c r="J135" s="25"/>
    </row>
    <row r="136" spans="1:10" ht="78.75" hidden="1">
      <c r="A136" s="13" t="s">
        <v>7</v>
      </c>
      <c r="B136" s="30">
        <v>50</v>
      </c>
      <c r="C136" s="30">
        <v>28.905999999999999</v>
      </c>
      <c r="D136" s="46">
        <f t="shared" ref="D136" si="70">C136*100/B136</f>
        <v>57.811999999999998</v>
      </c>
      <c r="E136" s="30">
        <v>28.905999999999999</v>
      </c>
      <c r="F136" s="46">
        <f>E136*100/B136</f>
        <v>57.811999999999998</v>
      </c>
      <c r="G136" s="44">
        <v>0</v>
      </c>
      <c r="H136" s="46">
        <f t="shared" ref="H136" si="71">G136*100/B136</f>
        <v>0</v>
      </c>
      <c r="I136" s="11"/>
      <c r="J136" s="41" t="s">
        <v>176</v>
      </c>
    </row>
    <row r="137" spans="1:10" ht="31.5" hidden="1">
      <c r="A137" s="13" t="s">
        <v>9</v>
      </c>
      <c r="B137" s="30"/>
      <c r="C137" s="30"/>
      <c r="D137" s="46"/>
      <c r="E137" s="30"/>
      <c r="F137" s="46"/>
      <c r="G137" s="30"/>
      <c r="H137" s="46"/>
      <c r="I137" s="11"/>
      <c r="J137" s="11"/>
    </row>
    <row r="138" spans="1:10" hidden="1">
      <c r="A138" s="13" t="s">
        <v>5</v>
      </c>
      <c r="B138" s="30"/>
      <c r="C138" s="30"/>
      <c r="D138" s="46"/>
      <c r="E138" s="30"/>
      <c r="F138" s="46"/>
      <c r="G138" s="30"/>
      <c r="H138" s="46"/>
      <c r="I138" s="11"/>
      <c r="J138" s="11"/>
    </row>
    <row r="139" spans="1:10" ht="31.5" hidden="1">
      <c r="A139" s="13" t="s">
        <v>6</v>
      </c>
      <c r="B139" s="30"/>
      <c r="C139" s="30"/>
      <c r="D139" s="46"/>
      <c r="E139" s="30"/>
      <c r="F139" s="46"/>
      <c r="G139" s="30"/>
      <c r="H139" s="46"/>
      <c r="I139" s="11"/>
      <c r="J139" s="11"/>
    </row>
    <row r="140" spans="1:10" s="26" customFormat="1" ht="19.5" hidden="1" customHeight="1">
      <c r="A140" s="236" t="s">
        <v>34</v>
      </c>
      <c r="B140" s="242"/>
      <c r="C140" s="242"/>
      <c r="D140" s="242"/>
      <c r="E140" s="242"/>
      <c r="F140" s="242"/>
      <c r="G140" s="242"/>
      <c r="H140" s="242"/>
      <c r="I140" s="243"/>
      <c r="J140" s="25"/>
    </row>
    <row r="141" spans="1:10" ht="31.5" hidden="1">
      <c r="A141" s="13" t="s">
        <v>7</v>
      </c>
      <c r="B141" s="30">
        <v>120</v>
      </c>
      <c r="C141" s="30">
        <v>110.14422</v>
      </c>
      <c r="D141" s="46">
        <f t="shared" ref="D141" si="72">C141*100/B141</f>
        <v>91.786850000000001</v>
      </c>
      <c r="E141" s="30">
        <v>110.10422</v>
      </c>
      <c r="F141" s="46">
        <f>E141*100/B141</f>
        <v>91.75351666666667</v>
      </c>
      <c r="G141" s="44">
        <v>46</v>
      </c>
      <c r="H141" s="46">
        <f t="shared" ref="H141" si="73">G141*100/B141</f>
        <v>38.333333333333336</v>
      </c>
      <c r="I141" s="11" t="s">
        <v>142</v>
      </c>
      <c r="J141" s="11" t="s">
        <v>112</v>
      </c>
    </row>
    <row r="142" spans="1:10" ht="31.5" hidden="1">
      <c r="A142" s="13" t="s">
        <v>9</v>
      </c>
      <c r="B142" s="30"/>
      <c r="C142" s="30"/>
      <c r="D142" s="46"/>
      <c r="E142" s="30"/>
      <c r="F142" s="46"/>
      <c r="G142" s="44"/>
      <c r="H142" s="46"/>
      <c r="I142" s="11"/>
      <c r="J142" s="11"/>
    </row>
    <row r="143" spans="1:10" ht="81.75" hidden="1" customHeight="1">
      <c r="A143" s="13" t="s">
        <v>5</v>
      </c>
      <c r="B143" s="30">
        <v>30</v>
      </c>
      <c r="C143" s="30">
        <v>29.865079999999999</v>
      </c>
      <c r="D143" s="46">
        <f t="shared" ref="D143" si="74">C143*100/B143</f>
        <v>99.550266666666658</v>
      </c>
      <c r="E143" s="30">
        <v>29.865079999999999</v>
      </c>
      <c r="F143" s="46">
        <f>E143*100/B143</f>
        <v>99.550266666666658</v>
      </c>
      <c r="G143" s="44">
        <v>29.865079999999999</v>
      </c>
      <c r="H143" s="46">
        <f t="shared" ref="H143" si="75">G143*100/B143</f>
        <v>99.550266666666658</v>
      </c>
      <c r="I143" s="11" t="s">
        <v>178</v>
      </c>
      <c r="J143" s="11" t="s">
        <v>177</v>
      </c>
    </row>
    <row r="144" spans="1:10" ht="31.5" hidden="1">
      <c r="A144" s="13" t="s">
        <v>6</v>
      </c>
      <c r="B144" s="30"/>
      <c r="C144" s="30"/>
      <c r="D144" s="46"/>
      <c r="E144" s="30"/>
      <c r="F144" s="46"/>
      <c r="G144" s="30"/>
      <c r="H144" s="46"/>
      <c r="I144" s="11"/>
      <c r="J144" s="11"/>
    </row>
    <row r="145" spans="1:10" s="26" customFormat="1" ht="23.25" hidden="1" customHeight="1">
      <c r="A145" s="236" t="s">
        <v>35</v>
      </c>
      <c r="B145" s="242"/>
      <c r="C145" s="242"/>
      <c r="D145" s="242"/>
      <c r="E145" s="242"/>
      <c r="F145" s="242"/>
      <c r="G145" s="242"/>
      <c r="H145" s="242"/>
      <c r="I145" s="243"/>
      <c r="J145" s="25"/>
    </row>
    <row r="146" spans="1:10" ht="47.25" hidden="1">
      <c r="A146" s="13" t="s">
        <v>7</v>
      </c>
      <c r="B146" s="30">
        <v>5</v>
      </c>
      <c r="C146" s="30">
        <v>0</v>
      </c>
      <c r="D146" s="46">
        <f t="shared" ref="D146" si="76">C146*100/B146</f>
        <v>0</v>
      </c>
      <c r="E146" s="30">
        <v>0</v>
      </c>
      <c r="F146" s="46">
        <f>E146*100/B146</f>
        <v>0</v>
      </c>
      <c r="G146" s="44">
        <v>0</v>
      </c>
      <c r="H146" s="46">
        <f t="shared" ref="H146" si="77">G146*100/B146</f>
        <v>0</v>
      </c>
      <c r="I146" s="11"/>
      <c r="J146" s="11" t="s">
        <v>114</v>
      </c>
    </row>
    <row r="147" spans="1:10" ht="31.5" hidden="1">
      <c r="A147" s="13" t="s">
        <v>9</v>
      </c>
      <c r="B147" s="30"/>
      <c r="C147" s="30"/>
      <c r="D147" s="46"/>
      <c r="E147" s="30"/>
      <c r="F147" s="46"/>
      <c r="G147" s="30"/>
      <c r="H147" s="46"/>
      <c r="I147" s="11"/>
      <c r="J147" s="11"/>
    </row>
    <row r="148" spans="1:10" hidden="1">
      <c r="A148" s="13" t="s">
        <v>5</v>
      </c>
      <c r="B148" s="30"/>
      <c r="C148" s="30"/>
      <c r="D148" s="46"/>
      <c r="E148" s="30"/>
      <c r="F148" s="46"/>
      <c r="G148" s="30"/>
      <c r="H148" s="46"/>
      <c r="I148" s="11"/>
      <c r="J148" s="11"/>
    </row>
    <row r="149" spans="1:10" ht="31.5" hidden="1">
      <c r="A149" s="13" t="s">
        <v>6</v>
      </c>
      <c r="B149" s="30"/>
      <c r="C149" s="30"/>
      <c r="D149" s="46"/>
      <c r="E149" s="30"/>
      <c r="F149" s="46"/>
      <c r="G149" s="30"/>
      <c r="H149" s="46"/>
      <c r="I149" s="11"/>
      <c r="J149" s="11"/>
    </row>
    <row r="150" spans="1:10" ht="25.5" customHeight="1">
      <c r="A150" s="227" t="s">
        <v>36</v>
      </c>
      <c r="B150" s="228"/>
      <c r="C150" s="228"/>
      <c r="D150" s="228"/>
      <c r="E150" s="228"/>
      <c r="F150" s="228"/>
      <c r="G150" s="228"/>
      <c r="H150" s="228"/>
      <c r="I150" s="228"/>
      <c r="J150" s="229"/>
    </row>
    <row r="151" spans="1:10" ht="90" customHeight="1">
      <c r="A151" s="13" t="s">
        <v>7</v>
      </c>
      <c r="B151" s="30">
        <v>1858</v>
      </c>
      <c r="C151" s="30">
        <v>1228.2935399999999</v>
      </c>
      <c r="D151" s="46">
        <f t="shared" ref="D151" si="78">C151*100/B151</f>
        <v>66.108371367061352</v>
      </c>
      <c r="E151" s="30">
        <v>1228.2935399999999</v>
      </c>
      <c r="F151" s="46">
        <f>E151*100/B151</f>
        <v>66.108371367061352</v>
      </c>
      <c r="G151" s="30">
        <v>1347</v>
      </c>
      <c r="H151" s="46">
        <f t="shared" ref="H151" si="79">G151*100/B151</f>
        <v>72.497308934337994</v>
      </c>
      <c r="I151" s="11" t="s">
        <v>143</v>
      </c>
      <c r="J151" s="11" t="s">
        <v>167</v>
      </c>
    </row>
    <row r="152" spans="1:10" ht="31.5" hidden="1">
      <c r="A152" s="13" t="s">
        <v>9</v>
      </c>
      <c r="B152" s="30"/>
      <c r="C152" s="30"/>
      <c r="D152" s="46"/>
      <c r="E152" s="30"/>
      <c r="F152" s="46"/>
      <c r="G152" s="30"/>
      <c r="H152" s="46"/>
      <c r="I152" s="11"/>
      <c r="J152" s="11"/>
    </row>
    <row r="153" spans="1:10" hidden="1">
      <c r="A153" s="13" t="s">
        <v>5</v>
      </c>
      <c r="B153" s="30"/>
      <c r="C153" s="30"/>
      <c r="D153" s="46"/>
      <c r="E153" s="30"/>
      <c r="F153" s="46"/>
      <c r="G153" s="30"/>
      <c r="H153" s="46"/>
      <c r="I153" s="11"/>
      <c r="J153" s="11"/>
    </row>
    <row r="154" spans="1:10" ht="31.5" hidden="1">
      <c r="A154" s="13" t="s">
        <v>6</v>
      </c>
      <c r="B154" s="30"/>
      <c r="C154" s="30"/>
      <c r="D154" s="46"/>
      <c r="E154" s="30"/>
      <c r="F154" s="46"/>
      <c r="G154" s="30"/>
      <c r="H154" s="46"/>
      <c r="I154" s="11"/>
      <c r="J154" s="11"/>
    </row>
    <row r="155" spans="1:10" ht="24" hidden="1" customHeight="1">
      <c r="A155" s="227" t="s">
        <v>37</v>
      </c>
      <c r="B155" s="228"/>
      <c r="C155" s="228"/>
      <c r="D155" s="228"/>
      <c r="E155" s="228"/>
      <c r="F155" s="228"/>
      <c r="G155" s="228"/>
      <c r="H155" s="228"/>
      <c r="I155" s="228"/>
      <c r="J155" s="229"/>
    </row>
    <row r="156" spans="1:10" hidden="1">
      <c r="A156" s="13" t="s">
        <v>7</v>
      </c>
      <c r="B156" s="30">
        <f>B161+B166</f>
        <v>31247.028000000002</v>
      </c>
      <c r="C156" s="30">
        <f>C161+C166</f>
        <v>21457.1757</v>
      </c>
      <c r="D156" s="46">
        <f t="shared" ref="D156" si="80">C156*100/B156</f>
        <v>68.669492983460685</v>
      </c>
      <c r="E156" s="30">
        <f>E161+E166</f>
        <v>21457.1757</v>
      </c>
      <c r="F156" s="46">
        <f>E156*100/B156</f>
        <v>68.669492983460685</v>
      </c>
      <c r="G156" s="30">
        <f>G161+G166</f>
        <v>119.5</v>
      </c>
      <c r="H156" s="46">
        <f t="shared" ref="H156" si="81">G156*100/B156</f>
        <v>0.38243637122864932</v>
      </c>
      <c r="I156" s="11"/>
      <c r="J156" s="11"/>
    </row>
    <row r="157" spans="1:10" ht="31.5" hidden="1">
      <c r="A157" s="13" t="s">
        <v>9</v>
      </c>
      <c r="B157" s="30">
        <f t="shared" ref="B157:G159" si="82">B162+B167</f>
        <v>0</v>
      </c>
      <c r="C157" s="30">
        <f t="shared" si="82"/>
        <v>0</v>
      </c>
      <c r="D157" s="46"/>
      <c r="E157" s="30">
        <f t="shared" si="82"/>
        <v>0</v>
      </c>
      <c r="F157" s="46"/>
      <c r="G157" s="30">
        <f t="shared" si="82"/>
        <v>0</v>
      </c>
      <c r="H157" s="46"/>
      <c r="I157" s="11"/>
      <c r="J157" s="11"/>
    </row>
    <row r="158" spans="1:10" hidden="1">
      <c r="A158" s="13" t="s">
        <v>5</v>
      </c>
      <c r="B158" s="30">
        <f t="shared" si="82"/>
        <v>24268.567999999999</v>
      </c>
      <c r="C158" s="30">
        <f t="shared" si="82"/>
        <v>19660.781999999999</v>
      </c>
      <c r="D158" s="46">
        <f t="shared" ref="D158" si="83">C158*100/B158</f>
        <v>81.013358513777987</v>
      </c>
      <c r="E158" s="30">
        <f t="shared" si="82"/>
        <v>19660.781999999999</v>
      </c>
      <c r="F158" s="46">
        <f>E158*100/B158</f>
        <v>81.013358513777987</v>
      </c>
      <c r="G158" s="30">
        <f t="shared" si="82"/>
        <v>0</v>
      </c>
      <c r="H158" s="46">
        <f t="shared" ref="H158" si="84">G158*100/B158</f>
        <v>0</v>
      </c>
      <c r="I158" s="11"/>
      <c r="J158" s="11"/>
    </row>
    <row r="159" spans="1:10" ht="31.5" hidden="1">
      <c r="A159" s="13" t="s">
        <v>6</v>
      </c>
      <c r="B159" s="30">
        <f t="shared" si="82"/>
        <v>0</v>
      </c>
      <c r="C159" s="30">
        <f t="shared" si="82"/>
        <v>0</v>
      </c>
      <c r="D159" s="46"/>
      <c r="E159" s="30">
        <f t="shared" si="82"/>
        <v>0</v>
      </c>
      <c r="F159" s="46"/>
      <c r="G159" s="30">
        <f t="shared" si="82"/>
        <v>0</v>
      </c>
      <c r="H159" s="46"/>
      <c r="I159" s="11"/>
      <c r="J159" s="11"/>
    </row>
    <row r="160" spans="1:10" s="26" customFormat="1" ht="18.75" hidden="1" customHeight="1">
      <c r="A160" s="236" t="s">
        <v>38</v>
      </c>
      <c r="B160" s="242"/>
      <c r="C160" s="242"/>
      <c r="D160" s="242"/>
      <c r="E160" s="242"/>
      <c r="F160" s="242"/>
      <c r="G160" s="242"/>
      <c r="H160" s="242"/>
      <c r="I160" s="243"/>
      <c r="J160" s="25"/>
    </row>
    <row r="161" spans="1:10" ht="31.5" hidden="1">
      <c r="A161" s="13" t="s">
        <v>7</v>
      </c>
      <c r="B161" s="30">
        <v>31044.663</v>
      </c>
      <c r="C161" s="30">
        <v>21431.268499999998</v>
      </c>
      <c r="D161" s="46">
        <f t="shared" ref="D161" si="85">C161*100/B161</f>
        <v>69.033664498145768</v>
      </c>
      <c r="E161" s="30">
        <v>21431.268499999998</v>
      </c>
      <c r="F161" s="46">
        <f>E161*100/B161</f>
        <v>69.033664498145768</v>
      </c>
      <c r="G161" s="44">
        <v>93.6</v>
      </c>
      <c r="H161" s="46">
        <f t="shared" ref="H161" si="86">G161*100/B161</f>
        <v>0.30150109859462798</v>
      </c>
      <c r="I161" s="11" t="s">
        <v>144</v>
      </c>
      <c r="J161" s="11"/>
    </row>
    <row r="162" spans="1:10" ht="31.5" hidden="1">
      <c r="A162" s="13" t="s">
        <v>9</v>
      </c>
      <c r="B162" s="30"/>
      <c r="C162" s="30"/>
      <c r="D162" s="46"/>
      <c r="E162" s="30"/>
      <c r="F162" s="46"/>
      <c r="G162" s="30"/>
      <c r="H162" s="46"/>
      <c r="I162" s="11"/>
      <c r="J162" s="11"/>
    </row>
    <row r="163" spans="1:10" hidden="1">
      <c r="A163" s="13" t="s">
        <v>5</v>
      </c>
      <c r="B163" s="30">
        <v>24268.567999999999</v>
      </c>
      <c r="C163" s="30">
        <f>16771.363+2889.419</f>
        <v>19660.781999999999</v>
      </c>
      <c r="D163" s="46">
        <f t="shared" ref="D163" si="87">C163*100/B163</f>
        <v>81.013358513777987</v>
      </c>
      <c r="E163" s="30">
        <f>16771.363+2889.419</f>
        <v>19660.781999999999</v>
      </c>
      <c r="F163" s="46">
        <f>E163*100/B163</f>
        <v>81.013358513777987</v>
      </c>
      <c r="G163" s="44">
        <v>0</v>
      </c>
      <c r="H163" s="46">
        <f t="shared" ref="H163" si="88">G163*100/B163</f>
        <v>0</v>
      </c>
      <c r="I163" s="11"/>
      <c r="J163" s="11"/>
    </row>
    <row r="164" spans="1:10" ht="31.5" hidden="1">
      <c r="A164" s="13" t="s">
        <v>6</v>
      </c>
      <c r="B164" s="30"/>
      <c r="C164" s="30"/>
      <c r="D164" s="46"/>
      <c r="E164" s="30"/>
      <c r="F164" s="46"/>
      <c r="G164" s="30"/>
      <c r="H164" s="46"/>
      <c r="I164" s="11"/>
      <c r="J164" s="11"/>
    </row>
    <row r="165" spans="1:10" s="26" customFormat="1" ht="22.5" hidden="1" customHeight="1">
      <c r="A165" s="236" t="s">
        <v>39</v>
      </c>
      <c r="B165" s="242"/>
      <c r="C165" s="242"/>
      <c r="D165" s="242"/>
      <c r="E165" s="242"/>
      <c r="F165" s="242"/>
      <c r="G165" s="242"/>
      <c r="H165" s="242"/>
      <c r="I165" s="243"/>
      <c r="J165" s="25"/>
    </row>
    <row r="166" spans="1:10" ht="31.5" hidden="1">
      <c r="A166" s="13" t="s">
        <v>7</v>
      </c>
      <c r="B166" s="30">
        <v>202.36500000000001</v>
      </c>
      <c r="C166" s="30">
        <v>25.9072</v>
      </c>
      <c r="D166" s="46">
        <f t="shared" ref="D166" si="89">C166*100/B166</f>
        <v>12.80221382156005</v>
      </c>
      <c r="E166" s="30">
        <v>25.9072</v>
      </c>
      <c r="F166" s="46">
        <f>E166*100/B166</f>
        <v>12.80221382156005</v>
      </c>
      <c r="G166" s="44">
        <v>25.9</v>
      </c>
      <c r="H166" s="46">
        <f t="shared" ref="H166" si="90">G166*100/B166</f>
        <v>12.798655894052825</v>
      </c>
      <c r="I166" s="11" t="s">
        <v>145</v>
      </c>
      <c r="J166" s="11" t="s">
        <v>115</v>
      </c>
    </row>
    <row r="167" spans="1:10" ht="31.5" hidden="1">
      <c r="A167" s="13" t="s">
        <v>9</v>
      </c>
      <c r="B167" s="30"/>
      <c r="C167" s="30"/>
      <c r="D167" s="46"/>
      <c r="E167" s="30"/>
      <c r="F167" s="46"/>
      <c r="G167" s="30"/>
      <c r="H167" s="46"/>
      <c r="I167" s="11"/>
      <c r="J167" s="11"/>
    </row>
    <row r="168" spans="1:10" hidden="1">
      <c r="A168" s="13" t="s">
        <v>5</v>
      </c>
      <c r="B168" s="30"/>
      <c r="C168" s="30"/>
      <c r="D168" s="46"/>
      <c r="E168" s="30"/>
      <c r="F168" s="46"/>
      <c r="G168" s="30"/>
      <c r="H168" s="46"/>
      <c r="I168" s="11"/>
      <c r="J168" s="11"/>
    </row>
    <row r="169" spans="1:10" ht="31.5" hidden="1">
      <c r="A169" s="13" t="s">
        <v>6</v>
      </c>
      <c r="B169" s="30"/>
      <c r="C169" s="30"/>
      <c r="D169" s="46"/>
      <c r="E169" s="30"/>
      <c r="F169" s="46"/>
      <c r="G169" s="30"/>
      <c r="H169" s="46"/>
      <c r="I169" s="11"/>
      <c r="J169" s="11"/>
    </row>
    <row r="170" spans="1:10" ht="24.75" customHeight="1">
      <c r="A170" s="227" t="s">
        <v>40</v>
      </c>
      <c r="B170" s="228"/>
      <c r="C170" s="228"/>
      <c r="D170" s="228"/>
      <c r="E170" s="228"/>
      <c r="F170" s="228"/>
      <c r="G170" s="228"/>
      <c r="H170" s="228"/>
      <c r="I170" s="228"/>
      <c r="J170" s="229"/>
    </row>
    <row r="171" spans="1:10" ht="47.25">
      <c r="A171" s="13" t="s">
        <v>7</v>
      </c>
      <c r="B171" s="30">
        <v>370</v>
      </c>
      <c r="C171" s="30">
        <v>278.75299999999999</v>
      </c>
      <c r="D171" s="46">
        <f t="shared" ref="D171" si="91">C171*100/B171</f>
        <v>75.338648648648643</v>
      </c>
      <c r="E171" s="30">
        <v>278.75299999999999</v>
      </c>
      <c r="F171" s="46">
        <f>E171*100/B171</f>
        <v>75.338648648648643</v>
      </c>
      <c r="G171" s="30">
        <v>278.75299999999999</v>
      </c>
      <c r="H171" s="46">
        <f t="shared" ref="H171" si="92">G171*100/B171</f>
        <v>75.338648648648643</v>
      </c>
      <c r="I171" s="11" t="s">
        <v>146</v>
      </c>
      <c r="J171" s="11" t="s">
        <v>112</v>
      </c>
    </row>
    <row r="172" spans="1:10" ht="31.5" hidden="1">
      <c r="A172" s="13" t="s">
        <v>9</v>
      </c>
      <c r="B172" s="30"/>
      <c r="C172" s="30"/>
      <c r="D172" s="46"/>
      <c r="E172" s="30"/>
      <c r="F172" s="46"/>
      <c r="G172" s="30"/>
      <c r="H172" s="46"/>
      <c r="I172" s="11"/>
      <c r="J172" s="11"/>
    </row>
    <row r="173" spans="1:10" hidden="1">
      <c r="A173" s="13" t="s">
        <v>5</v>
      </c>
      <c r="B173" s="30"/>
      <c r="C173" s="30"/>
      <c r="D173" s="46"/>
      <c r="E173" s="30"/>
      <c r="F173" s="46"/>
      <c r="G173" s="30"/>
      <c r="H173" s="46"/>
      <c r="I173" s="11"/>
      <c r="J173" s="11"/>
    </row>
    <row r="174" spans="1:10" ht="31.5" hidden="1">
      <c r="A174" s="13" t="s">
        <v>6</v>
      </c>
      <c r="B174" s="30"/>
      <c r="C174" s="30"/>
      <c r="D174" s="46"/>
      <c r="E174" s="30"/>
      <c r="F174" s="46"/>
      <c r="G174" s="30"/>
      <c r="H174" s="46"/>
      <c r="I174" s="11"/>
      <c r="J174" s="11"/>
    </row>
    <row r="175" spans="1:10" ht="24" hidden="1" customHeight="1">
      <c r="A175" s="227" t="s">
        <v>41</v>
      </c>
      <c r="B175" s="228"/>
      <c r="C175" s="228"/>
      <c r="D175" s="228"/>
      <c r="E175" s="228"/>
      <c r="F175" s="228"/>
      <c r="G175" s="228"/>
      <c r="H175" s="228"/>
      <c r="I175" s="228"/>
      <c r="J175" s="229"/>
    </row>
    <row r="176" spans="1:10" ht="20.25" hidden="1" customHeight="1">
      <c r="A176" s="13" t="s">
        <v>7</v>
      </c>
      <c r="B176" s="30">
        <f t="shared" ref="B176:G179" si="93">B181+B186+B191+B196</f>
        <v>1892.0474999999999</v>
      </c>
      <c r="C176" s="30">
        <f t="shared" si="93"/>
        <v>1892.0474999999999</v>
      </c>
      <c r="D176" s="46">
        <f t="shared" ref="D176" si="94">C176*100/B176</f>
        <v>100</v>
      </c>
      <c r="E176" s="30">
        <f t="shared" si="93"/>
        <v>1892.0474999999999</v>
      </c>
      <c r="F176" s="46">
        <f>E176*100/B176</f>
        <v>100</v>
      </c>
      <c r="G176" s="30">
        <f t="shared" si="93"/>
        <v>1892.0474999999999</v>
      </c>
      <c r="H176" s="46">
        <f t="shared" ref="H176" si="95">G176*100/B176</f>
        <v>100</v>
      </c>
      <c r="I176" s="11"/>
      <c r="J176" s="11"/>
    </row>
    <row r="177" spans="1:10" ht="31.5" hidden="1">
      <c r="A177" s="13" t="s">
        <v>9</v>
      </c>
      <c r="B177" s="30">
        <f t="shared" si="93"/>
        <v>0</v>
      </c>
      <c r="C177" s="30">
        <f t="shared" si="93"/>
        <v>0</v>
      </c>
      <c r="D177" s="46"/>
      <c r="E177" s="30">
        <f t="shared" si="93"/>
        <v>0</v>
      </c>
      <c r="F177" s="46"/>
      <c r="G177" s="30">
        <f t="shared" si="93"/>
        <v>0</v>
      </c>
      <c r="H177" s="46"/>
      <c r="I177" s="11"/>
      <c r="J177" s="11"/>
    </row>
    <row r="178" spans="1:10" ht="18.75" hidden="1" customHeight="1">
      <c r="A178" s="13" t="s">
        <v>5</v>
      </c>
      <c r="B178" s="30">
        <f t="shared" si="93"/>
        <v>1380.0474999999999</v>
      </c>
      <c r="C178" s="30">
        <f t="shared" si="93"/>
        <v>1380.0474999999999</v>
      </c>
      <c r="D178" s="46">
        <f t="shared" ref="D178" si="96">C178*100/B178</f>
        <v>100.00000000000001</v>
      </c>
      <c r="E178" s="30">
        <f t="shared" si="93"/>
        <v>1380.0474999999999</v>
      </c>
      <c r="F178" s="46">
        <f>E178*100/B178</f>
        <v>100.00000000000001</v>
      </c>
      <c r="G178" s="30">
        <f t="shared" si="93"/>
        <v>1380.0474999999999</v>
      </c>
      <c r="H178" s="46">
        <f t="shared" ref="H178" si="97">G178*100/B178</f>
        <v>100.00000000000001</v>
      </c>
      <c r="I178" s="11"/>
      <c r="J178" s="11"/>
    </row>
    <row r="179" spans="1:10" ht="31.5" hidden="1">
      <c r="A179" s="13" t="s">
        <v>6</v>
      </c>
      <c r="B179" s="30">
        <f t="shared" si="93"/>
        <v>0</v>
      </c>
      <c r="C179" s="30">
        <f t="shared" si="93"/>
        <v>0</v>
      </c>
      <c r="D179" s="46"/>
      <c r="E179" s="30">
        <f t="shared" si="93"/>
        <v>0</v>
      </c>
      <c r="F179" s="46"/>
      <c r="G179" s="30">
        <f t="shared" si="93"/>
        <v>0</v>
      </c>
      <c r="H179" s="46"/>
      <c r="I179" s="11"/>
      <c r="J179" s="11"/>
    </row>
    <row r="180" spans="1:10" s="2" customFormat="1" hidden="1">
      <c r="A180" s="230" t="s">
        <v>42</v>
      </c>
      <c r="B180" s="231"/>
      <c r="C180" s="231"/>
      <c r="D180" s="231"/>
      <c r="E180" s="231"/>
      <c r="F180" s="231"/>
      <c r="G180" s="231"/>
      <c r="H180" s="231"/>
      <c r="I180" s="232"/>
      <c r="J180" s="12"/>
    </row>
    <row r="181" spans="1:10" hidden="1">
      <c r="A181" s="13" t="s">
        <v>7</v>
      </c>
      <c r="B181" s="30"/>
      <c r="C181" s="30"/>
      <c r="D181" s="46"/>
      <c r="E181" s="30"/>
      <c r="F181" s="46"/>
      <c r="G181" s="30"/>
      <c r="H181" s="46"/>
      <c r="I181" s="11"/>
      <c r="J181" s="11"/>
    </row>
    <row r="182" spans="1:10" ht="31.5" hidden="1">
      <c r="A182" s="13" t="s">
        <v>9</v>
      </c>
      <c r="B182" s="30"/>
      <c r="C182" s="30"/>
      <c r="D182" s="46"/>
      <c r="E182" s="30"/>
      <c r="F182" s="46"/>
      <c r="G182" s="30"/>
      <c r="H182" s="46"/>
      <c r="I182" s="11"/>
      <c r="J182" s="11"/>
    </row>
    <row r="183" spans="1:10" hidden="1">
      <c r="A183" s="13" t="s">
        <v>5</v>
      </c>
      <c r="B183" s="30"/>
      <c r="C183" s="30"/>
      <c r="D183" s="46"/>
      <c r="E183" s="30"/>
      <c r="F183" s="46"/>
      <c r="G183" s="30"/>
      <c r="H183" s="46"/>
      <c r="I183" s="11"/>
      <c r="J183" s="11"/>
    </row>
    <row r="184" spans="1:10" ht="31.5" hidden="1">
      <c r="A184" s="13" t="s">
        <v>6</v>
      </c>
      <c r="B184" s="30"/>
      <c r="C184" s="30"/>
      <c r="D184" s="46"/>
      <c r="E184" s="30"/>
      <c r="F184" s="46"/>
      <c r="G184" s="30"/>
      <c r="H184" s="46"/>
      <c r="I184" s="11"/>
      <c r="J184" s="11"/>
    </row>
    <row r="185" spans="1:10" s="2" customFormat="1" ht="18.75" hidden="1" customHeight="1">
      <c r="A185" s="230" t="s">
        <v>43</v>
      </c>
      <c r="B185" s="231"/>
      <c r="C185" s="231"/>
      <c r="D185" s="231"/>
      <c r="E185" s="231"/>
      <c r="F185" s="231"/>
      <c r="G185" s="231"/>
      <c r="H185" s="231"/>
      <c r="I185" s="232"/>
      <c r="J185" s="12"/>
    </row>
    <row r="186" spans="1:10" hidden="1">
      <c r="A186" s="13" t="s">
        <v>7</v>
      </c>
      <c r="B186" s="30"/>
      <c r="C186" s="30"/>
      <c r="D186" s="46"/>
      <c r="E186" s="30"/>
      <c r="F186" s="46"/>
      <c r="G186" s="30"/>
      <c r="H186" s="46"/>
      <c r="I186" s="11"/>
      <c r="J186" s="11"/>
    </row>
    <row r="187" spans="1:10" ht="31.5" hidden="1">
      <c r="A187" s="13" t="s">
        <v>9</v>
      </c>
      <c r="B187" s="30"/>
      <c r="C187" s="30"/>
      <c r="D187" s="46"/>
      <c r="E187" s="30"/>
      <c r="F187" s="46"/>
      <c r="G187" s="30"/>
      <c r="H187" s="46"/>
      <c r="I187" s="11"/>
      <c r="J187" s="11"/>
    </row>
    <row r="188" spans="1:10" hidden="1">
      <c r="A188" s="13" t="s">
        <v>5</v>
      </c>
      <c r="B188" s="30"/>
      <c r="C188" s="30"/>
      <c r="D188" s="46"/>
      <c r="E188" s="30"/>
      <c r="F188" s="46"/>
      <c r="G188" s="30"/>
      <c r="H188" s="46"/>
      <c r="I188" s="11"/>
      <c r="J188" s="11"/>
    </row>
    <row r="189" spans="1:10" ht="31.5" hidden="1">
      <c r="A189" s="13" t="s">
        <v>6</v>
      </c>
      <c r="B189" s="30"/>
      <c r="C189" s="30"/>
      <c r="D189" s="46"/>
      <c r="E189" s="30"/>
      <c r="F189" s="46"/>
      <c r="G189" s="30"/>
      <c r="H189" s="46"/>
      <c r="I189" s="11"/>
      <c r="J189" s="11"/>
    </row>
    <row r="190" spans="1:10" s="2" customFormat="1" hidden="1">
      <c r="A190" s="230" t="s">
        <v>44</v>
      </c>
      <c r="B190" s="231"/>
      <c r="C190" s="231"/>
      <c r="D190" s="231"/>
      <c r="E190" s="231"/>
      <c r="F190" s="231"/>
      <c r="G190" s="231"/>
      <c r="H190" s="231"/>
      <c r="I190" s="232"/>
      <c r="J190" s="12"/>
    </row>
    <row r="191" spans="1:10" ht="20.25" hidden="1" customHeight="1">
      <c r="A191" s="13" t="s">
        <v>7</v>
      </c>
      <c r="B191" s="30">
        <v>1892.0474999999999</v>
      </c>
      <c r="C191" s="30">
        <v>1892.0474999999999</v>
      </c>
      <c r="D191" s="46">
        <f t="shared" ref="D191" si="98">C191*100/B191</f>
        <v>100</v>
      </c>
      <c r="E191" s="30">
        <v>1892.0474999999999</v>
      </c>
      <c r="F191" s="46">
        <f>E191*100/B191</f>
        <v>100</v>
      </c>
      <c r="G191" s="44">
        <v>1892.0474999999999</v>
      </c>
      <c r="H191" s="46">
        <f t="shared" ref="H191" si="99">G191*100/B191</f>
        <v>100</v>
      </c>
      <c r="I191" s="11" t="s">
        <v>162</v>
      </c>
      <c r="J191" s="11"/>
    </row>
    <row r="192" spans="1:10" ht="31.5" hidden="1">
      <c r="A192" s="13" t="s">
        <v>9</v>
      </c>
      <c r="B192" s="30"/>
      <c r="C192" s="30"/>
      <c r="D192" s="46"/>
      <c r="E192" s="30"/>
      <c r="F192" s="46"/>
      <c r="G192" s="44"/>
      <c r="H192" s="46"/>
      <c r="I192" s="11"/>
      <c r="J192" s="11"/>
    </row>
    <row r="193" spans="1:10" ht="21.75" hidden="1" customHeight="1">
      <c r="A193" s="13" t="s">
        <v>5</v>
      </c>
      <c r="B193" s="30">
        <f>1380.0475</f>
        <v>1380.0474999999999</v>
      </c>
      <c r="C193" s="30">
        <v>1380.0474999999999</v>
      </c>
      <c r="D193" s="46">
        <f t="shared" ref="D193" si="100">C193*100/B193</f>
        <v>100.00000000000001</v>
      </c>
      <c r="E193" s="30">
        <v>1380.0474999999999</v>
      </c>
      <c r="F193" s="46">
        <f>E193*100/B193</f>
        <v>100.00000000000001</v>
      </c>
      <c r="G193" s="44">
        <v>1380.0474999999999</v>
      </c>
      <c r="H193" s="46">
        <f t="shared" ref="H193" si="101">G193*100/B193</f>
        <v>100.00000000000001</v>
      </c>
      <c r="I193" s="11"/>
      <c r="J193" s="11"/>
    </row>
    <row r="194" spans="1:10" ht="31.5" hidden="1">
      <c r="A194" s="13" t="s">
        <v>6</v>
      </c>
      <c r="B194" s="30"/>
      <c r="C194" s="30"/>
      <c r="D194" s="46"/>
      <c r="E194" s="30"/>
      <c r="F194" s="46"/>
      <c r="G194" s="30"/>
      <c r="H194" s="46"/>
      <c r="I194" s="11"/>
      <c r="J194" s="11"/>
    </row>
    <row r="195" spans="1:10" s="2" customFormat="1" hidden="1">
      <c r="A195" s="230" t="s">
        <v>45</v>
      </c>
      <c r="B195" s="231"/>
      <c r="C195" s="231"/>
      <c r="D195" s="231"/>
      <c r="E195" s="231"/>
      <c r="F195" s="231"/>
      <c r="G195" s="231"/>
      <c r="H195" s="231"/>
      <c r="I195" s="232"/>
      <c r="J195" s="12"/>
    </row>
    <row r="196" spans="1:10" hidden="1">
      <c r="A196" s="13" t="s">
        <v>7</v>
      </c>
      <c r="B196" s="30"/>
      <c r="C196" s="30"/>
      <c r="D196" s="46"/>
      <c r="E196" s="30"/>
      <c r="F196" s="46"/>
      <c r="G196" s="30"/>
      <c r="H196" s="46"/>
      <c r="I196" s="11"/>
      <c r="J196" s="11"/>
    </row>
    <row r="197" spans="1:10" ht="31.5" hidden="1">
      <c r="A197" s="13" t="s">
        <v>9</v>
      </c>
      <c r="B197" s="30"/>
      <c r="C197" s="30"/>
      <c r="D197" s="46"/>
      <c r="E197" s="30"/>
      <c r="F197" s="46"/>
      <c r="G197" s="30"/>
      <c r="H197" s="46"/>
      <c r="I197" s="11"/>
      <c r="J197" s="11"/>
    </row>
    <row r="198" spans="1:10" ht="34.5" hidden="1" customHeight="1">
      <c r="A198" s="13" t="s">
        <v>5</v>
      </c>
      <c r="B198" s="30"/>
      <c r="C198" s="30"/>
      <c r="D198" s="46"/>
      <c r="E198" s="30"/>
      <c r="F198" s="46"/>
      <c r="G198" s="30"/>
      <c r="H198" s="46"/>
      <c r="I198" s="11"/>
      <c r="J198" s="11"/>
    </row>
    <row r="199" spans="1:10" ht="31.5" hidden="1">
      <c r="A199" s="13" t="s">
        <v>6</v>
      </c>
      <c r="B199" s="30"/>
      <c r="C199" s="30"/>
      <c r="D199" s="46"/>
      <c r="E199" s="30"/>
      <c r="F199" s="46"/>
      <c r="G199" s="30"/>
      <c r="H199" s="46"/>
      <c r="I199" s="11"/>
      <c r="J199" s="11"/>
    </row>
    <row r="200" spans="1:10" ht="27.75" hidden="1" customHeight="1">
      <c r="A200" s="227" t="s">
        <v>46</v>
      </c>
      <c r="B200" s="228"/>
      <c r="C200" s="228"/>
      <c r="D200" s="228"/>
      <c r="E200" s="228"/>
      <c r="F200" s="228"/>
      <c r="G200" s="228"/>
      <c r="H200" s="228"/>
      <c r="I200" s="228"/>
      <c r="J200" s="229"/>
    </row>
    <row r="201" spans="1:10" ht="31.5" hidden="1">
      <c r="A201" s="13" t="s">
        <v>7</v>
      </c>
      <c r="B201" s="30">
        <v>11</v>
      </c>
      <c r="C201" s="30">
        <v>0</v>
      </c>
      <c r="D201" s="46">
        <f t="shared" ref="D201" si="102">C201*100/B201</f>
        <v>0</v>
      </c>
      <c r="E201" s="30">
        <v>0</v>
      </c>
      <c r="F201" s="46">
        <f>E201*100/B201</f>
        <v>0</v>
      </c>
      <c r="G201" s="44">
        <v>0</v>
      </c>
      <c r="H201" s="46">
        <f t="shared" ref="H201" si="103">G201*100/B201</f>
        <v>0</v>
      </c>
      <c r="I201" s="11"/>
      <c r="J201" s="11" t="s">
        <v>179</v>
      </c>
    </row>
    <row r="202" spans="1:10" ht="31.5" hidden="1">
      <c r="A202" s="13" t="s">
        <v>9</v>
      </c>
      <c r="B202" s="30"/>
      <c r="C202" s="30"/>
      <c r="D202" s="46"/>
      <c r="E202" s="30"/>
      <c r="F202" s="46"/>
      <c r="G202" s="30"/>
      <c r="H202" s="46"/>
      <c r="I202" s="11"/>
      <c r="J202" s="11"/>
    </row>
    <row r="203" spans="1:10" hidden="1">
      <c r="A203" s="13" t="s">
        <v>5</v>
      </c>
      <c r="B203" s="30">
        <v>11</v>
      </c>
      <c r="C203" s="30">
        <v>0</v>
      </c>
      <c r="D203" s="46">
        <f t="shared" ref="D203" si="104">C203*100/B203</f>
        <v>0</v>
      </c>
      <c r="E203" s="30">
        <v>0</v>
      </c>
      <c r="F203" s="46">
        <f>E203*100/B203</f>
        <v>0</v>
      </c>
      <c r="G203" s="44">
        <v>0</v>
      </c>
      <c r="H203" s="46">
        <f t="shared" ref="H203" si="105">G203*100/B203</f>
        <v>0</v>
      </c>
      <c r="I203" s="11"/>
      <c r="J203" s="11"/>
    </row>
    <row r="204" spans="1:10" ht="31.5" hidden="1">
      <c r="A204" s="13" t="s">
        <v>6</v>
      </c>
      <c r="B204" s="30"/>
      <c r="C204" s="30"/>
      <c r="D204" s="46"/>
      <c r="E204" s="30"/>
      <c r="F204" s="46"/>
      <c r="G204" s="30"/>
      <c r="H204" s="46"/>
      <c r="I204" s="11"/>
      <c r="J204" s="11"/>
    </row>
    <row r="205" spans="1:10" ht="32.25" hidden="1" customHeight="1">
      <c r="A205" s="227" t="s">
        <v>47</v>
      </c>
      <c r="B205" s="228"/>
      <c r="C205" s="228"/>
      <c r="D205" s="228"/>
      <c r="E205" s="228"/>
      <c r="F205" s="228"/>
      <c r="G205" s="228"/>
      <c r="H205" s="228"/>
      <c r="I205" s="228"/>
      <c r="J205" s="229"/>
    </row>
    <row r="206" spans="1:10" hidden="1">
      <c r="A206" s="13" t="s">
        <v>7</v>
      </c>
      <c r="B206" s="30">
        <f>B211+B216+B221</f>
        <v>13348.028</v>
      </c>
      <c r="C206" s="30">
        <f>C211+C216+C221</f>
        <v>9186.4836099999993</v>
      </c>
      <c r="D206" s="46">
        <f t="shared" ref="D206" si="106">C206*100/B206</f>
        <v>68.822777491926146</v>
      </c>
      <c r="E206" s="30">
        <f>E211+E216+E221</f>
        <v>9180.9869899999994</v>
      </c>
      <c r="F206" s="46">
        <f>E206*100/B206</f>
        <v>68.781598225595559</v>
      </c>
      <c r="G206" s="30">
        <f>G211+G216+G221</f>
        <v>4805.2999999999993</v>
      </c>
      <c r="H206" s="46">
        <f t="shared" ref="H206" si="107">G206*100/B206</f>
        <v>36.000074318094022</v>
      </c>
      <c r="I206" s="11"/>
      <c r="J206" s="11"/>
    </row>
    <row r="207" spans="1:10" ht="31.5" hidden="1">
      <c r="A207" s="13" t="s">
        <v>9</v>
      </c>
      <c r="B207" s="30">
        <f t="shared" ref="B207:G209" si="108">B212+B217+B222</f>
        <v>0</v>
      </c>
      <c r="C207" s="30">
        <f t="shared" si="108"/>
        <v>0</v>
      </c>
      <c r="D207" s="46"/>
      <c r="E207" s="30">
        <f t="shared" si="108"/>
        <v>0</v>
      </c>
      <c r="F207" s="46"/>
      <c r="G207" s="30">
        <f t="shared" si="108"/>
        <v>0</v>
      </c>
      <c r="H207" s="46"/>
      <c r="I207" s="11"/>
      <c r="J207" s="11"/>
    </row>
    <row r="208" spans="1:10" hidden="1">
      <c r="A208" s="13" t="s">
        <v>5</v>
      </c>
      <c r="B208" s="30">
        <f t="shared" si="108"/>
        <v>4725</v>
      </c>
      <c r="C208" s="30">
        <f t="shared" si="108"/>
        <v>3218.6134699999998</v>
      </c>
      <c r="D208" s="46">
        <f t="shared" ref="D208" si="109">C208*100/B208</f>
        <v>68.118803597883584</v>
      </c>
      <c r="E208" s="30">
        <f t="shared" si="108"/>
        <v>3218.6134699999998</v>
      </c>
      <c r="F208" s="46">
        <f>E208*100/B208</f>
        <v>68.118803597883584</v>
      </c>
      <c r="G208" s="30">
        <f t="shared" si="108"/>
        <v>627.9</v>
      </c>
      <c r="H208" s="46">
        <f t="shared" ref="H208" si="110">G208*100/B208</f>
        <v>13.28888888888889</v>
      </c>
      <c r="I208" s="11"/>
      <c r="J208" s="11"/>
    </row>
    <row r="209" spans="1:10" ht="31.5" hidden="1">
      <c r="A209" s="13" t="s">
        <v>6</v>
      </c>
      <c r="B209" s="30">
        <f t="shared" si="108"/>
        <v>0</v>
      </c>
      <c r="C209" s="30">
        <f t="shared" si="108"/>
        <v>0</v>
      </c>
      <c r="D209" s="46"/>
      <c r="E209" s="30">
        <f t="shared" si="108"/>
        <v>0</v>
      </c>
      <c r="F209" s="46"/>
      <c r="G209" s="30">
        <f t="shared" si="108"/>
        <v>0</v>
      </c>
      <c r="H209" s="46"/>
      <c r="I209" s="11"/>
      <c r="J209" s="11"/>
    </row>
    <row r="210" spans="1:10" s="2" customFormat="1" ht="20.25" hidden="1" customHeight="1">
      <c r="A210" s="230" t="s">
        <v>48</v>
      </c>
      <c r="B210" s="231"/>
      <c r="C210" s="231"/>
      <c r="D210" s="231"/>
      <c r="E210" s="231"/>
      <c r="F210" s="231"/>
      <c r="G210" s="231"/>
      <c r="H210" s="231"/>
      <c r="I210" s="232"/>
      <c r="J210" s="12"/>
    </row>
    <row r="211" spans="1:10" ht="31.5" hidden="1">
      <c r="A211" s="13" t="s">
        <v>7</v>
      </c>
      <c r="B211" s="30">
        <v>4685</v>
      </c>
      <c r="C211" s="30">
        <v>3218.6134699999998</v>
      </c>
      <c r="D211" s="46">
        <f t="shared" ref="D211" si="111">C211*100/B211</f>
        <v>68.700394236926357</v>
      </c>
      <c r="E211" s="30">
        <v>3218.6134699999998</v>
      </c>
      <c r="F211" s="46">
        <f>E211*100/B211</f>
        <v>68.700394236926357</v>
      </c>
      <c r="G211" s="44">
        <v>627.9</v>
      </c>
      <c r="H211" s="46">
        <f t="shared" ref="H211" si="112">G211*100/B211</f>
        <v>13.402347918890074</v>
      </c>
      <c r="I211" s="11" t="s">
        <v>116</v>
      </c>
      <c r="J211" s="11" t="s">
        <v>164</v>
      </c>
    </row>
    <row r="212" spans="1:10" ht="31.5" hidden="1">
      <c r="A212" s="13" t="s">
        <v>9</v>
      </c>
      <c r="B212" s="30"/>
      <c r="C212" s="30"/>
      <c r="D212" s="46"/>
      <c r="E212" s="30"/>
      <c r="F212" s="46"/>
      <c r="G212" s="44"/>
      <c r="H212" s="46"/>
      <c r="I212" s="11"/>
      <c r="J212" s="11"/>
    </row>
    <row r="213" spans="1:10" ht="78.75" hidden="1">
      <c r="A213" s="13" t="s">
        <v>5</v>
      </c>
      <c r="B213" s="30">
        <f>720+3965</f>
        <v>4685</v>
      </c>
      <c r="C213" s="30">
        <v>3218.6134699999998</v>
      </c>
      <c r="D213" s="46">
        <f t="shared" ref="D213" si="113">C213*100/B213</f>
        <v>68.700394236926357</v>
      </c>
      <c r="E213" s="30">
        <v>3218.6134699999998</v>
      </c>
      <c r="F213" s="46">
        <f>E213*100/B213</f>
        <v>68.700394236926357</v>
      </c>
      <c r="G213" s="44">
        <v>627.9</v>
      </c>
      <c r="H213" s="46">
        <f t="shared" ref="H213" si="114">G213*100/B213</f>
        <v>13.402347918890074</v>
      </c>
      <c r="I213" s="11" t="s">
        <v>163</v>
      </c>
      <c r="J213" s="11" t="s">
        <v>165</v>
      </c>
    </row>
    <row r="214" spans="1:10" ht="31.5" hidden="1">
      <c r="A214" s="13" t="s">
        <v>6</v>
      </c>
      <c r="B214" s="30"/>
      <c r="C214" s="30"/>
      <c r="D214" s="46"/>
      <c r="E214" s="30"/>
      <c r="F214" s="46"/>
      <c r="G214" s="30"/>
      <c r="H214" s="46"/>
      <c r="I214" s="11"/>
      <c r="J214" s="11"/>
    </row>
    <row r="215" spans="1:10" s="2" customFormat="1" ht="18.75" hidden="1" customHeight="1">
      <c r="A215" s="230" t="s">
        <v>49</v>
      </c>
      <c r="B215" s="231"/>
      <c r="C215" s="231"/>
      <c r="D215" s="231"/>
      <c r="E215" s="231"/>
      <c r="F215" s="231"/>
      <c r="G215" s="231"/>
      <c r="H215" s="231"/>
      <c r="I215" s="232"/>
      <c r="J215" s="12"/>
    </row>
    <row r="216" spans="1:10" ht="78.75" hidden="1">
      <c r="A216" s="13" t="s">
        <v>7</v>
      </c>
      <c r="B216" s="30">
        <v>40</v>
      </c>
      <c r="C216" s="30">
        <v>0</v>
      </c>
      <c r="D216" s="46">
        <f t="shared" ref="D216" si="115">C216*100/B216</f>
        <v>0</v>
      </c>
      <c r="E216" s="30">
        <v>0</v>
      </c>
      <c r="F216" s="46"/>
      <c r="G216" s="44">
        <v>0</v>
      </c>
      <c r="H216" s="46">
        <f t="shared" ref="H216" si="116">G216*100/B216</f>
        <v>0</v>
      </c>
      <c r="I216" s="11"/>
      <c r="J216" s="11" t="s">
        <v>166</v>
      </c>
    </row>
    <row r="217" spans="1:10" ht="31.5" hidden="1">
      <c r="A217" s="13" t="s">
        <v>9</v>
      </c>
      <c r="B217" s="30"/>
      <c r="C217" s="30"/>
      <c r="D217" s="46"/>
      <c r="E217" s="30"/>
      <c r="F217" s="46"/>
      <c r="G217" s="44"/>
      <c r="H217" s="46"/>
      <c r="I217" s="11"/>
      <c r="J217" s="11"/>
    </row>
    <row r="218" spans="1:10" hidden="1">
      <c r="A218" s="13" t="s">
        <v>5</v>
      </c>
      <c r="B218" s="30">
        <v>40</v>
      </c>
      <c r="C218" s="30">
        <v>0</v>
      </c>
      <c r="D218" s="46">
        <f t="shared" ref="D218" si="117">C218*100/B218</f>
        <v>0</v>
      </c>
      <c r="E218" s="30">
        <v>0</v>
      </c>
      <c r="F218" s="46"/>
      <c r="G218" s="44">
        <v>0</v>
      </c>
      <c r="H218" s="46">
        <f t="shared" ref="H218" si="118">G218*100/B218</f>
        <v>0</v>
      </c>
      <c r="I218" s="11"/>
      <c r="J218" s="11"/>
    </row>
    <row r="219" spans="1:10" ht="31.5" hidden="1">
      <c r="A219" s="13" t="s">
        <v>6</v>
      </c>
      <c r="B219" s="30"/>
      <c r="C219" s="30"/>
      <c r="D219" s="46"/>
      <c r="E219" s="30"/>
      <c r="F219" s="46"/>
      <c r="G219" s="30"/>
      <c r="H219" s="46"/>
      <c r="I219" s="11"/>
      <c r="J219" s="11"/>
    </row>
    <row r="220" spans="1:10" s="2" customFormat="1" hidden="1">
      <c r="A220" s="230" t="s">
        <v>22</v>
      </c>
      <c r="B220" s="231"/>
      <c r="C220" s="231"/>
      <c r="D220" s="231"/>
      <c r="E220" s="231"/>
      <c r="F220" s="231"/>
      <c r="G220" s="231"/>
      <c r="H220" s="231"/>
      <c r="I220" s="232"/>
      <c r="J220" s="12"/>
    </row>
    <row r="221" spans="1:10" ht="31.5" hidden="1">
      <c r="A221" s="13" t="s">
        <v>7</v>
      </c>
      <c r="B221" s="30">
        <v>8623.0280000000002</v>
      </c>
      <c r="C221" s="30">
        <v>5967.87014</v>
      </c>
      <c r="D221" s="46">
        <f t="shared" ref="D221" si="119">C221*100/B221</f>
        <v>69.208520951109051</v>
      </c>
      <c r="E221" s="30">
        <v>5962.3735200000001</v>
      </c>
      <c r="F221" s="46">
        <f>E221*100/B221</f>
        <v>69.144777449406391</v>
      </c>
      <c r="G221" s="44">
        <v>4177.3999999999996</v>
      </c>
      <c r="H221" s="46">
        <f t="shared" ref="H221" si="120">G221*100/B221</f>
        <v>48.444699472157566</v>
      </c>
      <c r="I221" s="11" t="s">
        <v>117</v>
      </c>
      <c r="J221" s="11" t="s">
        <v>180</v>
      </c>
    </row>
    <row r="222" spans="1:10" ht="31.5" hidden="1">
      <c r="A222" s="13" t="s">
        <v>9</v>
      </c>
      <c r="B222" s="30"/>
      <c r="C222" s="30"/>
      <c r="D222" s="46"/>
      <c r="E222" s="30"/>
      <c r="F222" s="46"/>
      <c r="G222" s="30"/>
      <c r="H222" s="46"/>
      <c r="I222" s="11"/>
      <c r="J222" s="11"/>
    </row>
    <row r="223" spans="1:10" hidden="1">
      <c r="A223" s="13" t="s">
        <v>5</v>
      </c>
      <c r="B223" s="30"/>
      <c r="C223" s="30"/>
      <c r="D223" s="46"/>
      <c r="E223" s="30"/>
      <c r="F223" s="46"/>
      <c r="G223" s="30"/>
      <c r="H223" s="46"/>
      <c r="I223" s="11"/>
      <c r="J223" s="11"/>
    </row>
    <row r="224" spans="1:10" ht="31.5" hidden="1">
      <c r="A224" s="13" t="s">
        <v>6</v>
      </c>
      <c r="B224" s="30"/>
      <c r="C224" s="30"/>
      <c r="D224" s="46"/>
      <c r="E224" s="30"/>
      <c r="F224" s="46"/>
      <c r="G224" s="30"/>
      <c r="H224" s="46"/>
      <c r="I224" s="11"/>
      <c r="J224" s="11"/>
    </row>
    <row r="225" spans="1:10" ht="26.25" hidden="1" customHeight="1">
      <c r="A225" s="227" t="s">
        <v>50</v>
      </c>
      <c r="B225" s="228"/>
      <c r="C225" s="228"/>
      <c r="D225" s="228"/>
      <c r="E225" s="228"/>
      <c r="F225" s="228"/>
      <c r="G225" s="228"/>
      <c r="H225" s="228"/>
      <c r="I225" s="228"/>
      <c r="J225" s="229"/>
    </row>
    <row r="226" spans="1:10" ht="47.25" hidden="1">
      <c r="A226" s="13" t="s">
        <v>7</v>
      </c>
      <c r="B226" s="30">
        <v>106</v>
      </c>
      <c r="C226" s="30">
        <v>0</v>
      </c>
      <c r="D226" s="46">
        <f t="shared" ref="D226" si="121">C226*100/B226</f>
        <v>0</v>
      </c>
      <c r="E226" s="30">
        <v>0</v>
      </c>
      <c r="F226" s="46">
        <f>E226*100/B226</f>
        <v>0</v>
      </c>
      <c r="G226" s="30">
        <v>0</v>
      </c>
      <c r="H226" s="46">
        <f t="shared" ref="H226" si="122">G226*100/B226</f>
        <v>0</v>
      </c>
      <c r="I226" s="11"/>
      <c r="J226" s="11" t="s">
        <v>183</v>
      </c>
    </row>
    <row r="227" spans="1:10" ht="31.5" hidden="1">
      <c r="A227" s="13" t="s">
        <v>9</v>
      </c>
      <c r="B227" s="30"/>
      <c r="C227" s="30"/>
      <c r="D227" s="46"/>
      <c r="E227" s="30"/>
      <c r="F227" s="46"/>
      <c r="G227" s="30"/>
      <c r="H227" s="46"/>
      <c r="I227" s="11"/>
      <c r="J227" s="11"/>
    </row>
    <row r="228" spans="1:10" hidden="1">
      <c r="A228" s="13" t="s">
        <v>5</v>
      </c>
      <c r="B228" s="30">
        <v>56</v>
      </c>
      <c r="C228" s="30">
        <v>0</v>
      </c>
      <c r="D228" s="46">
        <f t="shared" ref="D228" si="123">C228*100/B228</f>
        <v>0</v>
      </c>
      <c r="E228" s="30">
        <v>0</v>
      </c>
      <c r="F228" s="46">
        <f>E228*100/B228</f>
        <v>0</v>
      </c>
      <c r="G228" s="30">
        <v>0</v>
      </c>
      <c r="H228" s="46">
        <f t="shared" ref="H228" si="124">G228*100/B228</f>
        <v>0</v>
      </c>
      <c r="I228" s="11"/>
      <c r="J228" s="11"/>
    </row>
    <row r="229" spans="1:10" ht="31.5" hidden="1">
      <c r="A229" s="13" t="s">
        <v>6</v>
      </c>
      <c r="B229" s="30"/>
      <c r="C229" s="30"/>
      <c r="D229" s="46"/>
      <c r="E229" s="30"/>
      <c r="F229" s="46"/>
      <c r="G229" s="30"/>
      <c r="H229" s="46"/>
      <c r="I229" s="11"/>
      <c r="J229" s="11"/>
    </row>
    <row r="230" spans="1:10" ht="26.25" hidden="1" customHeight="1">
      <c r="A230" s="227" t="s">
        <v>51</v>
      </c>
      <c r="B230" s="228"/>
      <c r="C230" s="228"/>
      <c r="D230" s="228"/>
      <c r="E230" s="228"/>
      <c r="F230" s="228"/>
      <c r="G230" s="228"/>
      <c r="H230" s="228"/>
      <c r="I230" s="228"/>
      <c r="J230" s="229"/>
    </row>
    <row r="231" spans="1:10" ht="70.5" hidden="1" customHeight="1">
      <c r="A231" s="13" t="s">
        <v>7</v>
      </c>
      <c r="B231" s="30">
        <v>14549.6</v>
      </c>
      <c r="C231" s="30">
        <v>9296.6411399999997</v>
      </c>
      <c r="D231" s="46">
        <f t="shared" ref="D231" si="125">C231*100/B231</f>
        <v>63.896197421234945</v>
      </c>
      <c r="E231" s="30">
        <v>9294.5608400000001</v>
      </c>
      <c r="F231" s="46">
        <f>E231*100/B231</f>
        <v>63.88189943366141</v>
      </c>
      <c r="G231" s="44">
        <v>6636.7</v>
      </c>
      <c r="H231" s="46">
        <f t="shared" ref="H231" si="126">G231*100/B231</f>
        <v>45.614312420960026</v>
      </c>
      <c r="I231" s="11" t="s">
        <v>147</v>
      </c>
      <c r="J231" s="11" t="s">
        <v>118</v>
      </c>
    </row>
    <row r="232" spans="1:10" ht="31.5" hidden="1">
      <c r="A232" s="13" t="s">
        <v>9</v>
      </c>
      <c r="B232" s="30"/>
      <c r="C232" s="30"/>
      <c r="D232" s="46"/>
      <c r="E232" s="30"/>
      <c r="F232" s="46"/>
      <c r="G232" s="30"/>
      <c r="H232" s="46"/>
      <c r="I232" s="11"/>
      <c r="J232" s="11"/>
    </row>
    <row r="233" spans="1:10" hidden="1">
      <c r="A233" s="13" t="s">
        <v>5</v>
      </c>
      <c r="B233" s="30"/>
      <c r="C233" s="30"/>
      <c r="D233" s="46"/>
      <c r="E233" s="30"/>
      <c r="F233" s="46"/>
      <c r="G233" s="30"/>
      <c r="H233" s="46"/>
      <c r="I233" s="11"/>
      <c r="J233" s="11"/>
    </row>
    <row r="234" spans="1:10" ht="31.5" hidden="1">
      <c r="A234" s="13" t="s">
        <v>6</v>
      </c>
      <c r="B234" s="30"/>
      <c r="C234" s="30"/>
      <c r="D234" s="46"/>
      <c r="E234" s="30"/>
      <c r="F234" s="46"/>
      <c r="G234" s="30"/>
      <c r="H234" s="46"/>
      <c r="I234" s="11"/>
      <c r="J234" s="11"/>
    </row>
    <row r="235" spans="1:10" ht="25.5" hidden="1" customHeight="1">
      <c r="A235" s="227" t="s">
        <v>52</v>
      </c>
      <c r="B235" s="228"/>
      <c r="C235" s="228"/>
      <c r="D235" s="228"/>
      <c r="E235" s="228"/>
      <c r="F235" s="228"/>
      <c r="G235" s="228"/>
      <c r="H235" s="228"/>
      <c r="I235" s="228"/>
      <c r="J235" s="229"/>
    </row>
    <row r="236" spans="1:10" ht="69" hidden="1" customHeight="1">
      <c r="A236" s="13" t="s">
        <v>7</v>
      </c>
      <c r="B236" s="30">
        <v>23.5</v>
      </c>
      <c r="C236" s="30">
        <v>0</v>
      </c>
      <c r="D236" s="46">
        <f t="shared" ref="D236" si="127">C236*100/B236</f>
        <v>0</v>
      </c>
      <c r="E236" s="30">
        <v>0</v>
      </c>
      <c r="F236" s="46">
        <f>E236*100/B236</f>
        <v>0</v>
      </c>
      <c r="G236" s="44">
        <v>0</v>
      </c>
      <c r="H236" s="46">
        <f t="shared" ref="H236" si="128">G236*100/B236</f>
        <v>0</v>
      </c>
      <c r="J236" s="11" t="s">
        <v>108</v>
      </c>
    </row>
    <row r="237" spans="1:10" ht="36" hidden="1" customHeight="1">
      <c r="A237" s="13" t="s">
        <v>9</v>
      </c>
      <c r="B237" s="30"/>
      <c r="C237" s="30"/>
      <c r="D237" s="46"/>
      <c r="E237" s="30"/>
      <c r="F237" s="46"/>
      <c r="G237" s="30"/>
      <c r="H237" s="46"/>
      <c r="I237" s="11"/>
      <c r="J237" s="11"/>
    </row>
    <row r="238" spans="1:10" ht="23.25" hidden="1" customHeight="1">
      <c r="A238" s="13" t="s">
        <v>5</v>
      </c>
      <c r="B238" s="30">
        <v>23.5</v>
      </c>
      <c r="C238" s="30">
        <v>0</v>
      </c>
      <c r="D238" s="46">
        <f t="shared" ref="D238" si="129">C238*100/B238</f>
        <v>0</v>
      </c>
      <c r="E238" s="30">
        <v>0</v>
      </c>
      <c r="F238" s="46">
        <f>E238*100/B238</f>
        <v>0</v>
      </c>
      <c r="G238" s="30">
        <v>0</v>
      </c>
      <c r="H238" s="46">
        <f t="shared" ref="H238" si="130">G238*100/B238</f>
        <v>0</v>
      </c>
      <c r="I238" s="11"/>
      <c r="J238" s="11"/>
    </row>
    <row r="239" spans="1:10" ht="31.5" hidden="1">
      <c r="A239" s="13" t="s">
        <v>6</v>
      </c>
      <c r="B239" s="30"/>
      <c r="C239" s="30"/>
      <c r="D239" s="46"/>
      <c r="E239" s="30"/>
      <c r="F239" s="46"/>
      <c r="G239" s="30"/>
      <c r="H239" s="46"/>
      <c r="I239" s="11"/>
      <c r="J239" s="11"/>
    </row>
    <row r="240" spans="1:10" ht="31.5" hidden="1" customHeight="1">
      <c r="A240" s="227" t="s">
        <v>53</v>
      </c>
      <c r="B240" s="228"/>
      <c r="C240" s="228"/>
      <c r="D240" s="228"/>
      <c r="E240" s="228"/>
      <c r="F240" s="228"/>
      <c r="G240" s="228"/>
      <c r="H240" s="228"/>
      <c r="I240" s="228"/>
      <c r="J240" s="229"/>
    </row>
    <row r="241" spans="1:10" ht="141.75" hidden="1">
      <c r="A241" s="13" t="s">
        <v>7</v>
      </c>
      <c r="B241" s="30">
        <v>104976.07234</v>
      </c>
      <c r="C241" s="30">
        <v>85776.89099</v>
      </c>
      <c r="D241" s="46">
        <f t="shared" ref="D241" si="131">C241*100/B241</f>
        <v>81.710897615013579</v>
      </c>
      <c r="E241" s="30">
        <v>85752.826289999997</v>
      </c>
      <c r="F241" s="46">
        <f>E241*100/B241</f>
        <v>81.687973629134163</v>
      </c>
      <c r="G241" s="44">
        <v>59923.6</v>
      </c>
      <c r="H241" s="46">
        <f t="shared" ref="H241" si="132">G241*100/B241</f>
        <v>57.083103477064228</v>
      </c>
      <c r="I241" s="11" t="s">
        <v>148</v>
      </c>
      <c r="J241" s="11"/>
    </row>
    <row r="242" spans="1:10" ht="31.5" hidden="1">
      <c r="A242" s="13" t="s">
        <v>9</v>
      </c>
      <c r="B242" s="30"/>
      <c r="C242" s="30"/>
      <c r="D242" s="46"/>
      <c r="E242" s="30"/>
      <c r="F242" s="46"/>
      <c r="G242" s="44"/>
      <c r="H242" s="46"/>
      <c r="I242" s="11"/>
      <c r="J242" s="11"/>
    </row>
    <row r="243" spans="1:10" ht="141.75" hidden="1">
      <c r="A243" s="13" t="s">
        <v>5</v>
      </c>
      <c r="B243" s="30">
        <f>87214+6</f>
        <v>87220</v>
      </c>
      <c r="C243" s="30">
        <v>73036.2</v>
      </c>
      <c r="D243" s="46">
        <f t="shared" ref="D243" si="133">C243*100/B243</f>
        <v>83.737904150424214</v>
      </c>
      <c r="E243" s="30">
        <v>73015.741150000002</v>
      </c>
      <c r="F243" s="46">
        <f>E243*100/B243</f>
        <v>83.7144475464343</v>
      </c>
      <c r="G243" s="44">
        <v>50905</v>
      </c>
      <c r="H243" s="46">
        <f t="shared" ref="H243" si="134">G243*100/B243</f>
        <v>58.363907360697091</v>
      </c>
      <c r="I243" s="11" t="s">
        <v>149</v>
      </c>
      <c r="J243" s="11"/>
    </row>
    <row r="244" spans="1:10" ht="31.5" hidden="1">
      <c r="A244" s="13" t="s">
        <v>6</v>
      </c>
      <c r="B244" s="30"/>
      <c r="C244" s="30"/>
      <c r="D244" s="46"/>
      <c r="E244" s="30"/>
      <c r="F244" s="46"/>
      <c r="G244" s="30"/>
      <c r="H244" s="46"/>
      <c r="I244" s="11"/>
      <c r="J244" s="11"/>
    </row>
    <row r="246" spans="1:10">
      <c r="A246" s="226" t="s">
        <v>106</v>
      </c>
      <c r="B246" s="226"/>
      <c r="C246" s="226"/>
      <c r="D246" s="226"/>
      <c r="E246" s="226"/>
      <c r="F246" s="49"/>
    </row>
    <row r="249" spans="1:10" ht="54.75" hidden="1" customHeight="1"/>
    <row r="250" spans="1:10" ht="20.25" hidden="1">
      <c r="A250" s="223" t="s">
        <v>100</v>
      </c>
      <c r="B250" s="223"/>
      <c r="C250" s="19"/>
      <c r="D250" s="47"/>
      <c r="E250" s="19"/>
      <c r="F250" s="47"/>
      <c r="G250" s="19"/>
      <c r="H250" s="47"/>
      <c r="I250" s="19"/>
      <c r="J250" s="18"/>
    </row>
    <row r="251" spans="1:10" ht="20.25" hidden="1">
      <c r="A251" s="43" t="s">
        <v>101</v>
      </c>
      <c r="B251" s="32"/>
      <c r="C251" s="20"/>
      <c r="D251" s="47"/>
      <c r="E251" s="19"/>
      <c r="F251" s="47"/>
      <c r="G251" s="19"/>
      <c r="H251" s="47"/>
      <c r="I251" s="19"/>
      <c r="J251" s="21"/>
    </row>
    <row r="252" spans="1:10" ht="20.25" hidden="1">
      <c r="A252" s="8" t="s">
        <v>102</v>
      </c>
      <c r="B252" s="32"/>
      <c r="C252" s="22"/>
      <c r="D252" s="51"/>
      <c r="E252" s="22"/>
      <c r="F252" s="51"/>
      <c r="G252" s="9"/>
      <c r="H252" s="51"/>
      <c r="I252" s="9" t="s">
        <v>103</v>
      </c>
      <c r="J252" s="23"/>
    </row>
    <row r="253" spans="1:10" ht="18.75" hidden="1">
      <c r="A253" s="6"/>
      <c r="B253" s="33"/>
      <c r="C253" s="23"/>
      <c r="D253" s="52"/>
      <c r="E253" s="23"/>
      <c r="F253" s="52"/>
      <c r="G253" s="17"/>
      <c r="H253" s="53"/>
      <c r="I253" s="24"/>
      <c r="J253" s="23"/>
    </row>
    <row r="254" spans="1:10" ht="57.75" customHeight="1">
      <c r="A254" s="3"/>
      <c r="B254" s="34"/>
      <c r="C254" s="17"/>
      <c r="D254" s="53"/>
      <c r="E254" s="17"/>
      <c r="F254" s="53"/>
      <c r="G254" s="17"/>
      <c r="H254" s="53"/>
      <c r="I254" s="14"/>
      <c r="J254" s="17"/>
    </row>
    <row r="255" spans="1:10" ht="16.5">
      <c r="A255" s="10" t="s">
        <v>104</v>
      </c>
      <c r="B255" s="35"/>
      <c r="C255" s="17"/>
      <c r="D255" s="53"/>
      <c r="E255" s="17"/>
      <c r="F255" s="53"/>
      <c r="G255" s="17"/>
      <c r="H255" s="53"/>
      <c r="I255" s="14"/>
      <c r="J255" s="17"/>
    </row>
    <row r="256" spans="1:10" ht="16.5">
      <c r="A256" s="224" t="s">
        <v>105</v>
      </c>
      <c r="B256" s="224"/>
      <c r="C256" s="17"/>
      <c r="D256" s="53"/>
      <c r="E256" s="17"/>
      <c r="F256" s="53"/>
      <c r="G256" s="17"/>
      <c r="H256" s="53"/>
      <c r="I256" s="14"/>
      <c r="J256" s="17"/>
    </row>
  </sheetData>
  <mergeCells count="54">
    <mergeCell ref="A20:I20"/>
    <mergeCell ref="A1:J1"/>
    <mergeCell ref="A2:J2"/>
    <mergeCell ref="A3:J3"/>
    <mergeCell ref="A10:J10"/>
    <mergeCell ref="A15:I15"/>
    <mergeCell ref="A75:I75"/>
    <mergeCell ref="J23:J24"/>
    <mergeCell ref="A25:J25"/>
    <mergeCell ref="A30:J30"/>
    <mergeCell ref="A35:I35"/>
    <mergeCell ref="A40:I40"/>
    <mergeCell ref="A45:I45"/>
    <mergeCell ref="A50:J50"/>
    <mergeCell ref="A55:J55"/>
    <mergeCell ref="A60:I60"/>
    <mergeCell ref="A65:I65"/>
    <mergeCell ref="A70:I70"/>
    <mergeCell ref="A135:I135"/>
    <mergeCell ref="A80:I80"/>
    <mergeCell ref="A85:J85"/>
    <mergeCell ref="A90:J90"/>
    <mergeCell ref="A95:I95"/>
    <mergeCell ref="A100:I100"/>
    <mergeCell ref="A105:I105"/>
    <mergeCell ref="A110:I110"/>
    <mergeCell ref="A115:J115"/>
    <mergeCell ref="A120:J120"/>
    <mergeCell ref="A125:J125"/>
    <mergeCell ref="A130:I130"/>
    <mergeCell ref="A195:I195"/>
    <mergeCell ref="A140:I140"/>
    <mergeCell ref="A145:I145"/>
    <mergeCell ref="A150:J150"/>
    <mergeCell ref="A155:J155"/>
    <mergeCell ref="A160:I160"/>
    <mergeCell ref="A165:I165"/>
    <mergeCell ref="A170:J170"/>
    <mergeCell ref="A175:J175"/>
    <mergeCell ref="A180:I180"/>
    <mergeCell ref="A185:I185"/>
    <mergeCell ref="A190:I190"/>
    <mergeCell ref="A256:B256"/>
    <mergeCell ref="A200:J200"/>
    <mergeCell ref="A205:J205"/>
    <mergeCell ref="A210:I210"/>
    <mergeCell ref="A215:I215"/>
    <mergeCell ref="A220:I220"/>
    <mergeCell ref="A225:J225"/>
    <mergeCell ref="A230:J230"/>
    <mergeCell ref="A235:J235"/>
    <mergeCell ref="A240:J240"/>
    <mergeCell ref="A246:E246"/>
    <mergeCell ref="A250:B250"/>
  </mergeCells>
  <pageMargins left="0.70866141732283472" right="0.70866141732283472" top="0.74803149606299213" bottom="0.74803149606299213" header="0.31496062992125984" footer="0.31496062992125984"/>
  <pageSetup paperSize="9" scale="45" fitToHeight="0" orientation="landscape" horizontalDpi="180" verticalDpi="180" r:id="rId1"/>
  <rowBreaks count="3" manualBreakCount="3">
    <brk id="44" max="16383" man="1"/>
    <brk id="99" max="16383" man="1"/>
    <brk id="14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ОТЧЕТ</vt:lpstr>
      <vt:lpstr>ИНФОРМАЦИЯ</vt:lpstr>
      <vt:lpstr>ОТЧЕТ (2)</vt:lpstr>
      <vt:lpstr>ОТЧЕТ!_GoBack</vt:lpstr>
      <vt:lpstr>'ОТЧЕТ (2)'!_GoBack</vt:lpstr>
      <vt:lpstr>ИНФОРМАЦИЯ!Заголовки_для_печати</vt:lpstr>
      <vt:lpstr>ОТЧЕТ!Заголовки_для_печати</vt:lpstr>
      <vt:lpstr>'ОТЧЕТ (2)'!Заголовки_для_печати</vt:lpstr>
      <vt:lpstr>ИНФОРМАЦИЯ!Область_печати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2021-04-14T08:44:56Z</dcterms:modified>
</cp:coreProperties>
</file>