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95" yWindow="135" windowWidth="14655" windowHeight="12030" activeTab="1"/>
  </bookViews>
  <sheets>
    <sheet name="ОТЧЕТ" sheetId="1" r:id="rId1"/>
    <sheet name="ИНФОРМАЦИЯ" sheetId="2" r:id="rId2"/>
    <sheet name="ОТЧЕТ (2)" sheetId="6" state="hidden" r:id="rId3"/>
  </sheets>
  <definedNames>
    <definedName name="_GoBack" localSheetId="0">ОТЧЕТ!$I$23</definedName>
    <definedName name="_GoBack" localSheetId="2">'ОТЧЕТ (2)'!$I$23</definedName>
    <definedName name="_xlnm.Print_Titles" localSheetId="1">ИНФОРМАЦИЯ!$4:$6</definedName>
    <definedName name="_xlnm.Print_Titles" localSheetId="0">ОТЧЕТ!$5:$5</definedName>
    <definedName name="_xlnm.Print_Titles" localSheetId="2">'ОТЧЕТ (2)'!$5:$5</definedName>
  </definedNames>
  <calcPr calcId="124519"/>
</workbook>
</file>

<file path=xl/calcChain.xml><?xml version="1.0" encoding="utf-8"?>
<calcChain xmlns="http://schemas.openxmlformats.org/spreadsheetml/2006/main">
  <c r="E23" i="1"/>
  <c r="C23"/>
  <c r="B23"/>
  <c r="G23" l="1"/>
  <c r="G162" l="1"/>
  <c r="J37" i="2" l="1"/>
  <c r="C164" i="1" l="1"/>
  <c r="E164"/>
  <c r="B38" l="1"/>
  <c r="C214" l="1"/>
  <c r="B214"/>
  <c r="B164"/>
  <c r="C109"/>
  <c r="C103"/>
  <c r="C39"/>
  <c r="B39"/>
  <c r="E127"/>
  <c r="E244"/>
  <c r="E214"/>
  <c r="E103"/>
  <c r="E54"/>
  <c r="E39"/>
  <c r="E38"/>
  <c r="G244" l="1"/>
  <c r="D243" i="6" l="1"/>
  <c r="B243"/>
  <c r="H241"/>
  <c r="F241"/>
  <c r="D241"/>
  <c r="H238"/>
  <c r="F238"/>
  <c r="D238"/>
  <c r="H236"/>
  <c r="F236"/>
  <c r="D236"/>
  <c r="H231"/>
  <c r="F231"/>
  <c r="D231"/>
  <c r="H228"/>
  <c r="F228"/>
  <c r="D228"/>
  <c r="H226"/>
  <c r="F226"/>
  <c r="D226"/>
  <c r="H221"/>
  <c r="F221"/>
  <c r="D221"/>
  <c r="H218"/>
  <c r="D218"/>
  <c r="H216"/>
  <c r="D216"/>
  <c r="D213"/>
  <c r="B213"/>
  <c r="H213" s="1"/>
  <c r="H211"/>
  <c r="F211"/>
  <c r="D211"/>
  <c r="G209"/>
  <c r="E209"/>
  <c r="C209"/>
  <c r="B209"/>
  <c r="G208"/>
  <c r="E208"/>
  <c r="C208"/>
  <c r="B208"/>
  <c r="H208" s="1"/>
  <c r="G207"/>
  <c r="E207"/>
  <c r="C207"/>
  <c r="B207"/>
  <c r="G206"/>
  <c r="E206"/>
  <c r="C206"/>
  <c r="D206" s="1"/>
  <c r="B206"/>
  <c r="H203"/>
  <c r="F203"/>
  <c r="D203"/>
  <c r="H201"/>
  <c r="F201"/>
  <c r="D201"/>
  <c r="B193"/>
  <c r="H191"/>
  <c r="F191"/>
  <c r="D191"/>
  <c r="G179"/>
  <c r="E179"/>
  <c r="C179"/>
  <c r="B179"/>
  <c r="G178"/>
  <c r="E178"/>
  <c r="C178"/>
  <c r="G177"/>
  <c r="E177"/>
  <c r="C177"/>
  <c r="B177"/>
  <c r="G176"/>
  <c r="E176"/>
  <c r="C176"/>
  <c r="D176" s="1"/>
  <c r="B176"/>
  <c r="H171"/>
  <c r="F171"/>
  <c r="D171"/>
  <c r="H166"/>
  <c r="F166"/>
  <c r="D166"/>
  <c r="H163"/>
  <c r="E163"/>
  <c r="F163" s="1"/>
  <c r="C163"/>
  <c r="D163" s="1"/>
  <c r="H161"/>
  <c r="F161"/>
  <c r="D161"/>
  <c r="G159"/>
  <c r="E159"/>
  <c r="C159"/>
  <c r="B159"/>
  <c r="G158"/>
  <c r="C158"/>
  <c r="B158"/>
  <c r="G157"/>
  <c r="E157"/>
  <c r="C157"/>
  <c r="B157"/>
  <c r="G156"/>
  <c r="E156"/>
  <c r="C156"/>
  <c r="B156"/>
  <c r="H151"/>
  <c r="F151"/>
  <c r="D151"/>
  <c r="H146"/>
  <c r="F146"/>
  <c r="D146"/>
  <c r="H143"/>
  <c r="F143"/>
  <c r="D143"/>
  <c r="H141"/>
  <c r="F141"/>
  <c r="D141"/>
  <c r="H136"/>
  <c r="F136"/>
  <c r="D136"/>
  <c r="H131"/>
  <c r="F131"/>
  <c r="D131"/>
  <c r="G129"/>
  <c r="E129"/>
  <c r="C129"/>
  <c r="B129"/>
  <c r="G128"/>
  <c r="E128"/>
  <c r="C128"/>
  <c r="B128"/>
  <c r="G127"/>
  <c r="E127"/>
  <c r="C127"/>
  <c r="B127"/>
  <c r="G126"/>
  <c r="E126"/>
  <c r="C126"/>
  <c r="B126"/>
  <c r="H121"/>
  <c r="F121"/>
  <c r="D121"/>
  <c r="H116"/>
  <c r="F116"/>
  <c r="D116"/>
  <c r="H113"/>
  <c r="F113"/>
  <c r="D113"/>
  <c r="H111"/>
  <c r="F111"/>
  <c r="D111"/>
  <c r="H108"/>
  <c r="F108"/>
  <c r="D108"/>
  <c r="H106"/>
  <c r="F106"/>
  <c r="D106"/>
  <c r="H103"/>
  <c r="F103"/>
  <c r="D103"/>
  <c r="E102"/>
  <c r="C102"/>
  <c r="D102" s="1"/>
  <c r="B102"/>
  <c r="H102" s="1"/>
  <c r="H101"/>
  <c r="F101"/>
  <c r="D101"/>
  <c r="H96"/>
  <c r="F96"/>
  <c r="D96"/>
  <c r="G94"/>
  <c r="E94"/>
  <c r="C94"/>
  <c r="B94"/>
  <c r="G93"/>
  <c r="E93"/>
  <c r="C93"/>
  <c r="D93" s="1"/>
  <c r="B93"/>
  <c r="H92"/>
  <c r="G92"/>
  <c r="E92"/>
  <c r="C92"/>
  <c r="D92" s="1"/>
  <c r="B92"/>
  <c r="G91"/>
  <c r="E91"/>
  <c r="C91"/>
  <c r="D91" s="1"/>
  <c r="B91"/>
  <c r="B87"/>
  <c r="H87" s="1"/>
  <c r="H86"/>
  <c r="F86"/>
  <c r="D86"/>
  <c r="H81"/>
  <c r="F81"/>
  <c r="D81"/>
  <c r="H76"/>
  <c r="F76"/>
  <c r="D76"/>
  <c r="H71"/>
  <c r="F71"/>
  <c r="D71"/>
  <c r="H68"/>
  <c r="E68"/>
  <c r="F68" s="1"/>
  <c r="D68"/>
  <c r="D67"/>
  <c r="H66"/>
  <c r="F66"/>
  <c r="D66"/>
  <c r="H61"/>
  <c r="F61"/>
  <c r="D61"/>
  <c r="G59"/>
  <c r="E59"/>
  <c r="C59"/>
  <c r="B59"/>
  <c r="G58"/>
  <c r="E58"/>
  <c r="C58"/>
  <c r="B58"/>
  <c r="G57"/>
  <c r="E57"/>
  <c r="C57"/>
  <c r="B57"/>
  <c r="G56"/>
  <c r="H56" s="1"/>
  <c r="E56"/>
  <c r="C56"/>
  <c r="B56"/>
  <c r="D56" s="1"/>
  <c r="H53"/>
  <c r="F53"/>
  <c r="E53"/>
  <c r="D53"/>
  <c r="H51"/>
  <c r="F51"/>
  <c r="D51"/>
  <c r="H46"/>
  <c r="F46"/>
  <c r="D46"/>
  <c r="H41"/>
  <c r="F41"/>
  <c r="D41"/>
  <c r="H38"/>
  <c r="F38"/>
  <c r="D38"/>
  <c r="H37"/>
  <c r="F37"/>
  <c r="C37"/>
  <c r="D37" s="1"/>
  <c r="H36"/>
  <c r="F36"/>
  <c r="D36"/>
  <c r="G34"/>
  <c r="E34"/>
  <c r="E9" s="1"/>
  <c r="C34"/>
  <c r="B34"/>
  <c r="G33"/>
  <c r="E33"/>
  <c r="C33"/>
  <c r="B33"/>
  <c r="G32"/>
  <c r="E32"/>
  <c r="C32"/>
  <c r="B32"/>
  <c r="G31"/>
  <c r="H31" s="1"/>
  <c r="E31"/>
  <c r="C31"/>
  <c r="B31"/>
  <c r="D31" s="1"/>
  <c r="H26"/>
  <c r="F26"/>
  <c r="D26"/>
  <c r="E23"/>
  <c r="F23" s="1"/>
  <c r="C23"/>
  <c r="B23"/>
  <c r="H23" s="1"/>
  <c r="D22"/>
  <c r="H21"/>
  <c r="F21"/>
  <c r="D21"/>
  <c r="H18"/>
  <c r="F18"/>
  <c r="D18"/>
  <c r="H17"/>
  <c r="F17"/>
  <c r="D17"/>
  <c r="H16"/>
  <c r="F16"/>
  <c r="D16"/>
  <c r="G14"/>
  <c r="E14"/>
  <c r="C14"/>
  <c r="C9" s="1"/>
  <c r="B14"/>
  <c r="G13"/>
  <c r="C13"/>
  <c r="D13" s="1"/>
  <c r="B13"/>
  <c r="G12"/>
  <c r="E12"/>
  <c r="C12"/>
  <c r="C7" s="1"/>
  <c r="B12"/>
  <c r="H11"/>
  <c r="G11"/>
  <c r="E11"/>
  <c r="C11"/>
  <c r="D11" s="1"/>
  <c r="B11"/>
  <c r="B6"/>
  <c r="G8" l="1"/>
  <c r="H206"/>
  <c r="F176"/>
  <c r="G9"/>
  <c r="F156"/>
  <c r="E6"/>
  <c r="F6" s="1"/>
  <c r="E13"/>
  <c r="D23"/>
  <c r="D32"/>
  <c r="D58"/>
  <c r="D126"/>
  <c r="D128"/>
  <c r="F33"/>
  <c r="F87"/>
  <c r="E158"/>
  <c r="F158" s="1"/>
  <c r="B7"/>
  <c r="D7" s="1"/>
  <c r="B9"/>
  <c r="D87"/>
  <c r="D156"/>
  <c r="D158"/>
  <c r="F213"/>
  <c r="D33"/>
  <c r="G7"/>
  <c r="C8"/>
  <c r="H193"/>
  <c r="D208"/>
  <c r="H243"/>
  <c r="E7"/>
  <c r="F7" s="1"/>
  <c r="H13"/>
  <c r="H32"/>
  <c r="H58"/>
  <c r="F91"/>
  <c r="H93"/>
  <c r="F126"/>
  <c r="F128"/>
  <c r="B178"/>
  <c r="H178" s="1"/>
  <c r="F193"/>
  <c r="F206"/>
  <c r="F243"/>
  <c r="C6"/>
  <c r="D6" s="1"/>
  <c r="G6"/>
  <c r="H6" s="1"/>
  <c r="F11"/>
  <c r="F31"/>
  <c r="H33"/>
  <c r="F56"/>
  <c r="F92"/>
  <c r="F102"/>
  <c r="H127"/>
  <c r="H156"/>
  <c r="H176"/>
  <c r="D193"/>
  <c r="F208"/>
  <c r="F32"/>
  <c r="F58"/>
  <c r="H91"/>
  <c r="F93"/>
  <c r="H126"/>
  <c r="H128"/>
  <c r="H158"/>
  <c r="H242" i="1"/>
  <c r="H239"/>
  <c r="H237"/>
  <c r="H232"/>
  <c r="H229"/>
  <c r="H227"/>
  <c r="H222"/>
  <c r="H219"/>
  <c r="H217"/>
  <c r="H212"/>
  <c r="H204"/>
  <c r="H202"/>
  <c r="H192"/>
  <c r="H172"/>
  <c r="H167"/>
  <c r="H164"/>
  <c r="H162"/>
  <c r="H152"/>
  <c r="H147"/>
  <c r="H144"/>
  <c r="H142"/>
  <c r="H137"/>
  <c r="H132"/>
  <c r="H122"/>
  <c r="H117"/>
  <c r="H109"/>
  <c r="H107"/>
  <c r="H104"/>
  <c r="H102"/>
  <c r="H97"/>
  <c r="H87"/>
  <c r="H82"/>
  <c r="H77"/>
  <c r="H72"/>
  <c r="H69"/>
  <c r="H67"/>
  <c r="H62"/>
  <c r="H54"/>
  <c r="H52"/>
  <c r="H47"/>
  <c r="H42"/>
  <c r="H39"/>
  <c r="H38"/>
  <c r="H36"/>
  <c r="H26"/>
  <c r="H21"/>
  <c r="H16"/>
  <c r="F242"/>
  <c r="F239"/>
  <c r="F237"/>
  <c r="F232"/>
  <c r="F229"/>
  <c r="F227"/>
  <c r="F222"/>
  <c r="F212"/>
  <c r="F204"/>
  <c r="F202"/>
  <c r="F192"/>
  <c r="F172"/>
  <c r="F167"/>
  <c r="F162"/>
  <c r="F152"/>
  <c r="F147"/>
  <c r="F144"/>
  <c r="F142"/>
  <c r="F137"/>
  <c r="F132"/>
  <c r="F122"/>
  <c r="F117"/>
  <c r="F114"/>
  <c r="F112"/>
  <c r="F109"/>
  <c r="F107"/>
  <c r="F104"/>
  <c r="F102"/>
  <c r="F97"/>
  <c r="F87"/>
  <c r="F82"/>
  <c r="F77"/>
  <c r="F72"/>
  <c r="F67"/>
  <c r="F62"/>
  <c r="F52"/>
  <c r="F47"/>
  <c r="F42"/>
  <c r="F39"/>
  <c r="F38"/>
  <c r="F36"/>
  <c r="F26"/>
  <c r="F21"/>
  <c r="D242"/>
  <c r="D239"/>
  <c r="D237"/>
  <c r="D232"/>
  <c r="D229"/>
  <c r="D227"/>
  <c r="D222"/>
  <c r="D219"/>
  <c r="D217"/>
  <c r="D212"/>
  <c r="D204"/>
  <c r="D202"/>
  <c r="D192"/>
  <c r="D172"/>
  <c r="D167"/>
  <c r="D162"/>
  <c r="D152"/>
  <c r="D147"/>
  <c r="D144"/>
  <c r="D142"/>
  <c r="D137"/>
  <c r="D132"/>
  <c r="D122"/>
  <c r="D117"/>
  <c r="D114"/>
  <c r="D112"/>
  <c r="D109"/>
  <c r="D107"/>
  <c r="D104"/>
  <c r="D102"/>
  <c r="D97"/>
  <c r="D87"/>
  <c r="D82"/>
  <c r="D77"/>
  <c r="D72"/>
  <c r="D68"/>
  <c r="D69"/>
  <c r="D67"/>
  <c r="D62"/>
  <c r="D54"/>
  <c r="D52"/>
  <c r="D47"/>
  <c r="D42"/>
  <c r="D39"/>
  <c r="D36"/>
  <c r="D26"/>
  <c r="D22"/>
  <c r="D21"/>
  <c r="H17"/>
  <c r="H18"/>
  <c r="F17"/>
  <c r="F18"/>
  <c r="F16"/>
  <c r="D17"/>
  <c r="D18"/>
  <c r="D16"/>
  <c r="F164"/>
  <c r="D164"/>
  <c r="E8" i="6" l="1"/>
  <c r="H7"/>
  <c r="F13"/>
  <c r="F178"/>
  <c r="B8"/>
  <c r="D178"/>
  <c r="E69" i="1"/>
  <c r="F69" s="1"/>
  <c r="F54"/>
  <c r="G68" i="2"/>
  <c r="D8" i="6" l="1"/>
  <c r="H8"/>
  <c r="F8"/>
  <c r="D38" i="1" l="1"/>
  <c r="H23"/>
  <c r="H112"/>
  <c r="H114"/>
  <c r="F23" l="1"/>
  <c r="D23"/>
  <c r="B103"/>
  <c r="H103" l="1"/>
  <c r="D103"/>
  <c r="F103"/>
  <c r="D244"/>
  <c r="F244"/>
  <c r="H244"/>
  <c r="F88"/>
  <c r="H88"/>
  <c r="D88"/>
  <c r="J72" i="2"/>
  <c r="F72"/>
  <c r="J69"/>
  <c r="F69"/>
  <c r="I68"/>
  <c r="H68"/>
  <c r="E68"/>
  <c r="D68"/>
  <c r="C68"/>
  <c r="J85"/>
  <c r="F85"/>
  <c r="J84"/>
  <c r="F84"/>
  <c r="J81"/>
  <c r="F81"/>
  <c r="I80"/>
  <c r="H80"/>
  <c r="G80"/>
  <c r="E80"/>
  <c r="D80"/>
  <c r="C80"/>
  <c r="J79"/>
  <c r="F79"/>
  <c r="J87"/>
  <c r="F87"/>
  <c r="J78"/>
  <c r="F78"/>
  <c r="J77"/>
  <c r="F77"/>
  <c r="J76"/>
  <c r="F76"/>
  <c r="J75"/>
  <c r="F75"/>
  <c r="I74"/>
  <c r="H74"/>
  <c r="G74"/>
  <c r="E74"/>
  <c r="D74"/>
  <c r="C74"/>
  <c r="J61"/>
  <c r="F61"/>
  <c r="J66"/>
  <c r="F66"/>
  <c r="J65"/>
  <c r="F65"/>
  <c r="J64"/>
  <c r="F64"/>
  <c r="J63"/>
  <c r="F63"/>
  <c r="I62"/>
  <c r="H62"/>
  <c r="G62"/>
  <c r="E62"/>
  <c r="D62"/>
  <c r="C62"/>
  <c r="F37"/>
  <c r="J59"/>
  <c r="F59"/>
  <c r="J58"/>
  <c r="F58"/>
  <c r="J57"/>
  <c r="F57"/>
  <c r="J56"/>
  <c r="F56"/>
  <c r="I55"/>
  <c r="H55"/>
  <c r="G55"/>
  <c r="E55"/>
  <c r="D55"/>
  <c r="C55"/>
  <c r="J60"/>
  <c r="F60"/>
  <c r="J67"/>
  <c r="F67"/>
  <c r="J51"/>
  <c r="F51"/>
  <c r="J49"/>
  <c r="F49"/>
  <c r="J48"/>
  <c r="F48"/>
  <c r="J46"/>
  <c r="F46"/>
  <c r="J42"/>
  <c r="F42"/>
  <c r="J39"/>
  <c r="F39"/>
  <c r="I38"/>
  <c r="H38"/>
  <c r="G38"/>
  <c r="E38"/>
  <c r="D38"/>
  <c r="C38"/>
  <c r="J36"/>
  <c r="F36"/>
  <c r="J33"/>
  <c r="F33"/>
  <c r="J12"/>
  <c r="F12"/>
  <c r="I11"/>
  <c r="H11"/>
  <c r="G11"/>
  <c r="E11"/>
  <c r="D11"/>
  <c r="C11"/>
  <c r="J73"/>
  <c r="F73"/>
  <c r="J92"/>
  <c r="F92"/>
  <c r="J86"/>
  <c r="F86"/>
  <c r="J10"/>
  <c r="F10"/>
  <c r="J91"/>
  <c r="F91"/>
  <c r="J9"/>
  <c r="F9"/>
  <c r="J8"/>
  <c r="F8"/>
  <c r="I7"/>
  <c r="H7"/>
  <c r="G7"/>
  <c r="E7"/>
  <c r="D7"/>
  <c r="C7"/>
  <c r="C94" l="1"/>
  <c r="K48"/>
  <c r="K37"/>
  <c r="K33"/>
  <c r="K77"/>
  <c r="K69"/>
  <c r="K91"/>
  <c r="K66"/>
  <c r="K63"/>
  <c r="K46"/>
  <c r="K8"/>
  <c r="K72"/>
  <c r="J68"/>
  <c r="F68"/>
  <c r="K85"/>
  <c r="K84"/>
  <c r="F80"/>
  <c r="K81"/>
  <c r="K79"/>
  <c r="K87"/>
  <c r="F74"/>
  <c r="K78"/>
  <c r="K76"/>
  <c r="J74"/>
  <c r="K75"/>
  <c r="K61"/>
  <c r="F62"/>
  <c r="K65"/>
  <c r="K64"/>
  <c r="K59"/>
  <c r="K58"/>
  <c r="F55"/>
  <c r="K57"/>
  <c r="K56"/>
  <c r="K60"/>
  <c r="K67"/>
  <c r="K51"/>
  <c r="K49"/>
  <c r="K42"/>
  <c r="F38"/>
  <c r="J38"/>
  <c r="K39"/>
  <c r="K36"/>
  <c r="F11"/>
  <c r="H94"/>
  <c r="K12"/>
  <c r="K73"/>
  <c r="K92"/>
  <c r="K86"/>
  <c r="K10"/>
  <c r="K9"/>
  <c r="G94"/>
  <c r="I94"/>
  <c r="D94"/>
  <c r="F7"/>
  <c r="E94"/>
  <c r="J7"/>
  <c r="J11"/>
  <c r="J80"/>
  <c r="J55"/>
  <c r="J62"/>
  <c r="K68" l="1"/>
  <c r="K80"/>
  <c r="K7"/>
  <c r="K74"/>
  <c r="F94"/>
  <c r="K62"/>
  <c r="K55"/>
  <c r="K38"/>
  <c r="K11"/>
  <c r="J94"/>
  <c r="K94" l="1"/>
  <c r="B194" i="1"/>
  <c r="D194" l="1"/>
  <c r="F194"/>
  <c r="H194"/>
  <c r="B127"/>
  <c r="C127"/>
  <c r="G127"/>
  <c r="B128"/>
  <c r="C128"/>
  <c r="E128"/>
  <c r="G128"/>
  <c r="B129"/>
  <c r="C129"/>
  <c r="E129"/>
  <c r="G129"/>
  <c r="B130"/>
  <c r="C130"/>
  <c r="E130"/>
  <c r="G130"/>
  <c r="B57"/>
  <c r="C57"/>
  <c r="E57"/>
  <c r="G57"/>
  <c r="B58"/>
  <c r="C58"/>
  <c r="E58"/>
  <c r="G58"/>
  <c r="B59"/>
  <c r="C59"/>
  <c r="E59"/>
  <c r="G59"/>
  <c r="B60"/>
  <c r="C60"/>
  <c r="E60"/>
  <c r="G60"/>
  <c r="E31"/>
  <c r="D59" l="1"/>
  <c r="D57"/>
  <c r="D129"/>
  <c r="D127"/>
  <c r="F59"/>
  <c r="F57"/>
  <c r="F129"/>
  <c r="F127"/>
  <c r="H214"/>
  <c r="F214"/>
  <c r="D214"/>
  <c r="H59"/>
  <c r="H57"/>
  <c r="H129"/>
  <c r="H127"/>
  <c r="C210"/>
  <c r="E210"/>
  <c r="G210"/>
  <c r="C209"/>
  <c r="E209"/>
  <c r="G209"/>
  <c r="C208"/>
  <c r="E208"/>
  <c r="G208"/>
  <c r="C207"/>
  <c r="E207"/>
  <c r="G207"/>
  <c r="B208"/>
  <c r="B209"/>
  <c r="B210"/>
  <c r="B207"/>
  <c r="G180"/>
  <c r="E180"/>
  <c r="C180"/>
  <c r="B180"/>
  <c r="G179"/>
  <c r="E179"/>
  <c r="C179"/>
  <c r="B179"/>
  <c r="G178"/>
  <c r="E178"/>
  <c r="C178"/>
  <c r="B178"/>
  <c r="G177"/>
  <c r="E177"/>
  <c r="C177"/>
  <c r="B177"/>
  <c r="C160"/>
  <c r="E160"/>
  <c r="G160"/>
  <c r="C159"/>
  <c r="E159"/>
  <c r="G159"/>
  <c r="C158"/>
  <c r="E158"/>
  <c r="G158"/>
  <c r="C157"/>
  <c r="E157"/>
  <c r="G157"/>
  <c r="B158"/>
  <c r="B159"/>
  <c r="B160"/>
  <c r="B157"/>
  <c r="C95"/>
  <c r="E95"/>
  <c r="G95"/>
  <c r="C94"/>
  <c r="E94"/>
  <c r="G94"/>
  <c r="C93"/>
  <c r="E93"/>
  <c r="F93" s="1"/>
  <c r="G93"/>
  <c r="C92"/>
  <c r="E92"/>
  <c r="G92"/>
  <c r="B93"/>
  <c r="B94"/>
  <c r="B95"/>
  <c r="B92"/>
  <c r="D93" l="1"/>
  <c r="D94"/>
  <c r="D209"/>
  <c r="H157"/>
  <c r="D159"/>
  <c r="H92"/>
  <c r="H207"/>
  <c r="H93"/>
  <c r="F94"/>
  <c r="F159"/>
  <c r="H177"/>
  <c r="H179"/>
  <c r="F209"/>
  <c r="D92"/>
  <c r="H94"/>
  <c r="D157"/>
  <c r="H159"/>
  <c r="F177"/>
  <c r="F179"/>
  <c r="D207"/>
  <c r="H209"/>
  <c r="F92"/>
  <c r="F157"/>
  <c r="D177"/>
  <c r="D179"/>
  <c r="F207"/>
  <c r="C34"/>
  <c r="E34"/>
  <c r="G34"/>
  <c r="B34"/>
  <c r="C33"/>
  <c r="E33"/>
  <c r="G33"/>
  <c r="B33"/>
  <c r="C32"/>
  <c r="E32"/>
  <c r="G32"/>
  <c r="H32" s="1"/>
  <c r="B32"/>
  <c r="C31"/>
  <c r="G31"/>
  <c r="B31"/>
  <c r="F31" s="1"/>
  <c r="C14"/>
  <c r="E14"/>
  <c r="G14"/>
  <c r="B14"/>
  <c r="C13"/>
  <c r="E13"/>
  <c r="G13"/>
  <c r="B13"/>
  <c r="C12"/>
  <c r="E12"/>
  <c r="G12"/>
  <c r="B12"/>
  <c r="C11"/>
  <c r="E11"/>
  <c r="G11"/>
  <c r="B11"/>
  <c r="F13" l="1"/>
  <c r="D31"/>
  <c r="H33"/>
  <c r="D33"/>
  <c r="D32"/>
  <c r="H11"/>
  <c r="H13"/>
  <c r="H31"/>
  <c r="F32"/>
  <c r="F33"/>
  <c r="E6"/>
  <c r="J96" i="2" s="1"/>
  <c r="F11" i="1"/>
  <c r="C8"/>
  <c r="D13"/>
  <c r="D11"/>
  <c r="B9"/>
  <c r="E8"/>
  <c r="C9"/>
  <c r="G6"/>
  <c r="G7"/>
  <c r="G8"/>
  <c r="G9"/>
  <c r="B8"/>
  <c r="C6"/>
  <c r="E7"/>
  <c r="B7"/>
  <c r="E9"/>
  <c r="C7"/>
  <c r="B6"/>
  <c r="F96" i="2" s="1"/>
  <c r="H6" i="1" l="1"/>
  <c r="F6"/>
  <c r="D7"/>
  <c r="F7"/>
  <c r="D6"/>
  <c r="H7"/>
  <c r="H8"/>
  <c r="F8"/>
  <c r="D8"/>
</calcChain>
</file>

<file path=xl/comments1.xml><?xml version="1.0" encoding="utf-8"?>
<comments xmlns="http://schemas.openxmlformats.org/spreadsheetml/2006/main">
  <authors>
    <author>Автор</author>
  </authors>
  <commentList>
    <comment ref="J151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Сколько и почему?</t>
        </r>
      </text>
    </comment>
  </commentList>
</comments>
</file>

<file path=xl/sharedStrings.xml><?xml version="1.0" encoding="utf-8"?>
<sst xmlns="http://schemas.openxmlformats.org/spreadsheetml/2006/main" count="862" uniqueCount="362">
  <si>
    <t>Наименование расходов 
и источников
финансирования</t>
  </si>
  <si>
    <t>План    
бюджетных
ассигнований
на год</t>
  </si>
  <si>
    <t>Профинансировано
 с начала года</t>
  </si>
  <si>
    <t>Фактические
 расходы
с начала года</t>
  </si>
  <si>
    <t>Причина низкого  
  уровня выполнения
&lt;*&gt;</t>
  </si>
  <si>
    <t xml:space="preserve">1.2. Межбюджетные трансферты - всего           </t>
  </si>
  <si>
    <t>1.2.1. Субсидии бюджетам поселений на софинансирование - всего</t>
  </si>
  <si>
    <t xml:space="preserve">1. Бюджетные ассигнования - всего           </t>
  </si>
  <si>
    <t>Кассовые расходы с начала года</t>
  </si>
  <si>
    <t>1.1. Бюджетные инвестиции в объекты         
муниципальной собственности</t>
  </si>
  <si>
    <t>Подпрограмма «Создание общих условий функционирования сельского хозяйства»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</si>
  <si>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</si>
  <si>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</si>
  <si>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«Развитие образования в Усть-Абаканском районе (2014-2020 годы)»</t>
  </si>
  <si>
    <t>Подпрограмма «Развитие дошкольного, начального, общего, основного общего, среднего общего образования»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</si>
  <si>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</si>
  <si>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«Патриотическое воспитание граждан»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</si>
  <si>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годы)»</t>
  </si>
  <si>
    <t>Муниципальная программа «Культура Усть-Абаканского района (2014-2020 годы)»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</si>
  <si>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</si>
  <si>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</si>
  <si>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</si>
  <si>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</si>
  <si>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</si>
  <si>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Муниципальная программа «Развитие физической культуры и спорта в Усть-Абаканском районе (2014 - 2020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</si>
  <si>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</si>
  <si>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</si>
  <si>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</si>
  <si>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</si>
  <si>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«Развитие мер социальной поддержки  отдельных категорий граждан в Усть-Абаканском районе»</t>
  </si>
  <si>
    <t>Муниципальная программа «Доступная среда (2014-2020 годы)»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</si>
  <si>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</si>
  <si>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</si>
  <si>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</si>
  <si>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</si>
  <si>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</si>
  <si>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>Муниципальная программа «Развитие туризма в Усть-Абаканском районе (2014-2020 годы)»</t>
  </si>
  <si>
    <t>Муниципальная программа «Развитие транспортной системы Усть-Абаканского района (2014-2020 годы)»</t>
  </si>
  <si>
    <t xml:space="preserve">Подпрограмма «Дорожное хозяйство» </t>
  </si>
  <si>
    <t>Подпрограмма «Транспортное обслуживание населения»</t>
  </si>
  <si>
    <t>Муниципальная программа «Профилактика заболеваний и формирование здорового образа жизни  (2014-2020 годы)»</t>
  </si>
  <si>
    <t>Муниципальная программа «Жилище (2014 – 2020 годы)»</t>
  </si>
  <si>
    <t>Подпрограмма «Свой дом»</t>
  </si>
  <si>
    <t>Подпрограмма «Переселение жителей Усть-Абаканского района из аварийного и непригодного для проживания жилищного фонда»</t>
  </si>
  <si>
    <t>Подпрограмма «Обеспечение жильем молодых семей»</t>
  </si>
  <si>
    <t>Подпрограмма «Доступное жилье»</t>
  </si>
  <si>
    <t>Муниципальная программа «Энергосбережение и повышение энергетической эффективности в Усть-Абаканском районе  (2014 - 2020 годы)»</t>
  </si>
  <si>
    <t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</t>
  </si>
  <si>
    <t>Подпрограмма «Модернизация объектов коммунальной инфраструктуры»</t>
  </si>
  <si>
    <t>Подпрограмма «Чистая вода»</t>
  </si>
  <si>
    <t>Муниципальная программа «Развитие торговли в Усть-Абаканском районе (2016-2020 годы)»</t>
  </si>
  <si>
    <t>Муниципальная программа «Развитие муниципального имущества в Усть-Абаканском районе (2016-2020 годы)»</t>
  </si>
  <si>
    <t>Муниципальная программа «Сохранение и развитие малых сел Усть-Абаканского района  (2016 - 2020 годы)»</t>
  </si>
  <si>
    <t>Муниципальная программа «Повышение эффективности управления муниципальными финансами Усть-Абаканского района (2016-2020 годы)»</t>
  </si>
  <si>
    <t>Наименование выполненных
мероприятий за отчетный период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</si>
  <si>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</si>
  <si>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</si>
  <si>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</si>
  <si>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</si>
  <si>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</si>
  <si>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</si>
  <si>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</si>
  <si>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</si>
  <si>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</si>
  <si>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</si>
  <si>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1.1.</t>
  </si>
  <si>
    <t>1.2.</t>
  </si>
  <si>
    <t>2.</t>
  </si>
  <si>
    <t>Муниципальная программа «Сохранение и развитие малых сел Усть-Абаканского района (2016-2020 годы)»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</si>
  <si>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</si>
  <si>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</si>
  <si>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</si>
  <si>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</si>
  <si>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</si>
  <si>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Муниципальная программа «Профилактика заболеваний и формирование здорового образа жизни (2014-2020 годы)»</t>
  </si>
  <si>
    <t>7.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</si>
  <si>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</si>
  <si>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</si>
  <si>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</si>
  <si>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</si>
  <si>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</si>
  <si>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</si>
  <si>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</si>
  <si>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</si>
  <si>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</si>
  <si>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</si>
  <si>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</si>
  <si>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</si>
  <si>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</si>
  <si>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</si>
  <si>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</si>
  <si>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</si>
  <si>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</si>
  <si>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14.3.</t>
  </si>
  <si>
    <t>14.4.</t>
  </si>
  <si>
    <t>15.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</si>
  <si>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</si>
  <si>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16.</t>
  </si>
  <si>
    <t>16.1.</t>
  </si>
  <si>
    <t>16.2.</t>
  </si>
  <si>
    <t>16.3.</t>
  </si>
  <si>
    <t>17.</t>
  </si>
  <si>
    <t>18.</t>
  </si>
  <si>
    <t>19.</t>
  </si>
  <si>
    <t>20.</t>
  </si>
  <si>
    <t>ВСЕГО по муниципальным программам:</t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</si>
  <si>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</si>
  <si>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</si>
  <si>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</si>
  <si>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Н.А. Потылицына</t>
  </si>
  <si>
    <t>Исполнитель</t>
  </si>
  <si>
    <t>Сконина К.В. 2-18-52</t>
  </si>
  <si>
    <t>&lt;*&gt; Заполняется при выполнении за квартал менее 25% мероприятий Программы.</t>
  </si>
  <si>
    <t>Финансирование производилось по фактическим расходам</t>
  </si>
  <si>
    <t>Выполнение мероприятий по сохранению и развитию малых, отдаленных и иных сел планируется в 3 квартале</t>
  </si>
  <si>
    <t>Муниципальная программа «Развитие агропромышленного комплекса Усть-Абаканского района и социальной сферы на селе (2014 - 2020 годы)»</t>
  </si>
  <si>
    <t>Финансирование производилось по фактически поступившим заявкам</t>
  </si>
  <si>
    <t>Финансирование производилось по фактически расходам</t>
  </si>
  <si>
    <t>Финансирование производилось по фактическим расходам.</t>
  </si>
  <si>
    <t>Укрепление безопасности и общественного порядка в Усть-Абаканском районе</t>
  </si>
  <si>
    <t>Расходы на мероприятия по профилактике терроризма и экстремизма не производились</t>
  </si>
  <si>
    <t>Выполнение мероприятий запланировано на 2-4 квартал 2019г.</t>
  </si>
  <si>
    <t>Поддержка объектов коммунальной инфраструктуры</t>
  </si>
  <si>
    <t>Обеспечение деятельности органов местного самоуправления</t>
  </si>
  <si>
    <t>Финансирование производилось согласно заявок по фактически выполненным расходам.</t>
  </si>
  <si>
    <t>Осуществление отдельных государственных полномочий по предупреждению и ликвидации болезней животных.</t>
  </si>
  <si>
    <t>Мероприятия, направленные на патриотическое воспитание граждан.</t>
  </si>
  <si>
    <t>1. Обеспечение развития отрасли физической культуры и спорта.                                                                                                                                     2. Физкультурно-оздоровительная работа с различными категориями населения.</t>
  </si>
  <si>
    <t>Обеспечение мер социальной поддержки детей-сирот и детей, оставшихся без попечения родителей.</t>
  </si>
  <si>
    <t>Финансирование по фактическим заявкам.</t>
  </si>
  <si>
    <t>ИНФОРМАЦИЯ</t>
  </si>
  <si>
    <t xml:space="preserve"> о реализации муниципальных программ, действующих на территории Усть-Абаканского района Республики Хакасия</t>
  </si>
  <si>
    <t>ОТЧЕТ</t>
  </si>
  <si>
    <r>
      <t xml:space="preserve">1.1. Бюджетные инвестиции в объекты         
муниципальной собственности </t>
    </r>
    <r>
      <rPr>
        <sz val="8"/>
        <rFont val="Times New Roman"/>
        <family val="1"/>
        <charset val="204"/>
      </rPr>
      <t>(ВР 410)</t>
    </r>
  </si>
  <si>
    <r>
      <t xml:space="preserve">1.2.1. Субсидии бюджетам поселений на софинансирование - всего </t>
    </r>
    <r>
      <rPr>
        <sz val="8"/>
        <rFont val="Times New Roman"/>
        <family val="1"/>
        <charset val="204"/>
      </rPr>
      <t>(ВР 522 Субсидии на софинансирование капитальных вложений в объекты муниципальной собственности)</t>
    </r>
  </si>
  <si>
    <t>1.Обеспечение деятельности органов местного самоуправления.                                                                                                                                  2.Содержание объекта по утилизации.</t>
  </si>
  <si>
    <t>1.Обеспечение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               2.Обеспечение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                                                                               3.Мероприятия по предоставлению школьного питания.</t>
  </si>
  <si>
    <r>
      <rPr>
        <u/>
        <sz val="12"/>
        <color theme="1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color theme="1"/>
        <rFont val="Times New Roman"/>
        <family val="1"/>
        <charset val="204"/>
      </rPr>
      <t xml:space="preserve">:                                             1.Обеспечение деятельности подведомственных учреждений (МБУДО "Усть-Абаканский ЦДО").
2.Обеспечение деятельности подведомственных учреждений (МБУДО "Усть-Абаканская ДШИ").
3.Обеспечение деятельности подведомственных учреждений (МБУДО "Усть-Абаканская СШ).
4. Создание условия для обеспечения современного качества образования.
</t>
    </r>
    <r>
      <rPr>
        <u/>
        <sz val="12"/>
        <color theme="1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color theme="1"/>
        <rFont val="Times New Roman"/>
        <family val="1"/>
        <charset val="204"/>
      </rPr>
      <t>:                                              1.Создание условия для обеспечения современного качества образования.</t>
    </r>
  </si>
  <si>
    <t>1.Органы местного самоуправления.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</si>
  <si>
    <t xml:space="preserve">1.Обеспечение деятельности подведомственных учреждений (Дома культуры).
2.Мероприятия по поддержке и развитию культуры, искусства и архивного дела.
</t>
  </si>
  <si>
    <t>1.Обеспечение деятельности подведомственных учреждений (муниципальное бюджетное учреждение культуры "Районный молодёжный ресурсный центр").
2.Мероприятия в области молодежной политики.</t>
  </si>
  <si>
    <t>Предоставление районным общественным организациям финансовой поддержки на осуществление уставной деятельности</t>
  </si>
  <si>
    <t>1.Осуществление государственных полномочий по организации и осуществлению деятельности по опеке и попечительству.                                                                                               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родителю.                                                                                                    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</si>
  <si>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t>1.Обеспечение деятельности подведомственных учреждений (муниципальное автономное учреждение «Усть-Абаканский загородный лагерь Дружба»</t>
  </si>
  <si>
    <t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</si>
  <si>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r>
      <rPr>
        <u/>
        <sz val="12"/>
        <color theme="1"/>
        <rFont val="Times New Roman"/>
        <family val="1"/>
        <charset val="204"/>
      </rPr>
      <t>Социальные выплаты гражданам, в соответствии с действующим законодательством: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1.Доплаты к пенсиям муниципальным служащим                                                                     2.Оказание материальной помощи малообеспеченным категориям населения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</t>
    </r>
    <r>
      <rPr>
        <u/>
        <sz val="12"/>
        <color theme="1"/>
        <rFont val="Times New Roman"/>
        <family val="1"/>
        <charset val="204"/>
      </rPr>
      <t>Осуществление государственных полномочий по выплатам гражданам, имеющим детей: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                                                                                                 </t>
    </r>
  </si>
  <si>
    <t>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</t>
  </si>
  <si>
    <t xml:space="preserve">1.Предоставление районным общественным организациям финансовой поддержки на осуществление уставной деятельности.                                                                                                                                                            2.Другие мероприятия в области системы реабилитации и социальной интеграции ветеранов и инвалидов. </t>
  </si>
  <si>
    <t>1.Мероприятия по профилактике безнадзорности и правонарушений несовершеннолетних</t>
  </si>
  <si>
    <t>1.Обеспечение деятельности подведомственных учреждений (муниципальное автономное учреждение "Музей "Древние курганы Салбыкской степи").                                                                                                                                2. Организация, координация туристической деятельности и продвижения туристического продукта.</t>
  </si>
  <si>
    <t>Строительство и реконструкция, содержание, ремонт, капитальный ремонт автомобильных дорог общего пользования местного значения</t>
  </si>
  <si>
    <t>Обеспечение потребности населения в перевозках пассажиров на социально значимых маршрутах</t>
  </si>
  <si>
    <t>Реализация социальных программ негосударственными некоммерческими организациями, осуществляющими деятельность, направленную на решение социальных проблем</t>
  </si>
  <si>
    <t>1.Обеспечение развития отрасли (Органы местного самоуправления).                                                                           2.Оценка недвижимости, признание прав и регулирование отношений по государственной и муниципальной собственности.                                                                                                    3.Мероприятия в сфере развития земельно-имущественных отношений.</t>
  </si>
  <si>
    <t>1.Осуществление муниципальных функций в финансовой сфере (Органы местного самоуправления)                                                                                            2.Выравнивание бюджетной обеспеченности и обеспечение сбалансированности бюджетов муниципальных образований Усть-Абаканского района                                                                                                3.Обеспечение деятельности подведомственных учреждений (обеспечение деятельности МКУ "Усть-Абаканская районная правовая служба").                                                                                                                                                                               4.Финансовое обеспечение переданных органам местного самоуправления полномочий</t>
  </si>
  <si>
    <t>1.Дотации на выравнивание бюджетной обеспеченности поселений.                                                                                           2.Осуществление государственных полномочий по образованию и обеспечению деятельности комиссий по делам несовершеннолетних и защите их прав.                                                                                                       3.Осуществление органами местного самоуправления государственных полномочий в области охраны труда.                                                                     4.Осуществление государственных полномочий по созданию, организации и обеспечению деятельности административных комиссий муниципальных образований.</t>
  </si>
  <si>
    <t>3.1.</t>
  </si>
  <si>
    <t>3.2.</t>
  </si>
  <si>
    <t>3.3.</t>
  </si>
  <si>
    <t>5.1.</t>
  </si>
  <si>
    <t>5.2.</t>
  </si>
  <si>
    <t>5.3.</t>
  </si>
  <si>
    <t>5.4.</t>
  </si>
  <si>
    <t>5.5.</t>
  </si>
  <si>
    <t>7.4.</t>
  </si>
  <si>
    <t>10.1.</t>
  </si>
  <si>
    <t>10.2.</t>
  </si>
  <si>
    <t>10.3.</t>
  </si>
  <si>
    <t>10.4.</t>
  </si>
  <si>
    <t>Перечислена субсидия 2-м молодым семьям на обеспечение жильем</t>
  </si>
  <si>
    <t>Строительство и реконструкцию объектов коммунальной инфраструктуры, в том числе разработка ПСД (Строительство водопровода в аале Чарков).</t>
  </si>
  <si>
    <t>Выполнение мероприятий запланировано на 3-4 квартал 2019 г.</t>
  </si>
  <si>
    <t>Финансирование производилось согласно заявок по фактически выполненным работам. Выполнение мероприятий запланировано на 3-4 квартал 2019 г.</t>
  </si>
  <si>
    <t>Софинансирование мероприятий ГП "Чистая вода (2016-2020 годы") направленных на улучшение качества питьевой воды и очистки сточных вод запланировано на 3-4 квартал 2019г.</t>
  </si>
  <si>
    <t>Кредиторская задолженность.</t>
  </si>
  <si>
    <t>1.Обеспечение деятельности подведомственных учреждений ("Единая дежурная диспетчерская служба").                                                                                                                                                                                                            
2.Проведение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                                                      3.Мероприятия по защите населения от чрезвычайных ситуаций, пожарной безопасности и безопасности на водных объектах</t>
  </si>
  <si>
    <t>Мероприятия в сфере поддержки малого и среднего предпринимательства запланированы на 4 квартал 2019г.</t>
  </si>
  <si>
    <r>
      <rPr>
        <u/>
        <sz val="12"/>
        <color theme="1"/>
        <rFont val="Times New Roman"/>
        <family val="1"/>
        <charset val="204"/>
      </rPr>
      <t>Дошкольные организации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2.Строительство, реконструкция объектов муниципальной собственности, в том числе разработка проектно-сметной документации
3.Мероприятия по развитию дошкольного образования
4.Обеспечение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
</t>
    </r>
    <r>
      <rPr>
        <u/>
        <sz val="12"/>
        <color theme="1"/>
        <rFont val="Times New Roman"/>
        <family val="1"/>
        <charset val="204"/>
      </rPr>
      <t>Общеобразовательные учреждения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   2.Строительство, реконструкция объектов муниципальной собственности, в том числе разработка ПСД
3.Капитальный ремонт в муниципальных учреждениях, в том числе ПСД
4.Создание условия для обеспечения современного качества образования
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
6.Организация школьного питания
</t>
    </r>
    <r>
      <rPr>
        <u/>
        <sz val="12"/>
        <color theme="1"/>
        <rFont val="Times New Roman"/>
        <family val="1"/>
        <charset val="204"/>
      </rPr>
      <t>Обеспечение условий развития сферы образования</t>
    </r>
    <r>
      <rPr>
        <sz val="12"/>
        <color theme="1"/>
        <rFont val="Times New Roman"/>
        <family val="1"/>
        <charset val="204"/>
      </rPr>
      <t>:                                                                                     1.Органы местного самоуправления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  </r>
  </si>
  <si>
    <t>1.Проведение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2.Мероприятия по защите населения от чрезвычайных ситуаций, пожарной безопасности и безопасности на водных объектах</t>
  </si>
  <si>
    <t>Проведение мероприятий предусмотрено во 2-ом полугодии 2019 года</t>
  </si>
  <si>
    <t>Финансирование мероприятий  производилось по фактическим расходам</t>
  </si>
  <si>
    <t>Всемирный день борьбы против наркотиков «Скажи наркотикам нет»</t>
  </si>
  <si>
    <t>Проведение мероприятий запланировано на 3-4 квартал 2019 года</t>
  </si>
  <si>
    <t>В 1 полугодии проведены мероприятия, не требующие финансирования. Мероприятия, требующие финансирование запланированы на 3-4 квартал.</t>
  </si>
  <si>
    <t>Трудоустройство в летний период несовершеннолетних, состоящих на профилактическом учете в КДН и ЗП запланировано на 2-3квартал 2019г. Финансирования не было.</t>
  </si>
  <si>
    <t>Трудоустройство в летний период несовершеннолетних, состоящих на профилактическом учете в КДН и ЗП</t>
  </si>
  <si>
    <t>Субсидии из Республиканского бюджета РХ не выделялись.</t>
  </si>
  <si>
    <t>Недофинансирование кредиторской задолженности текущего года.</t>
  </si>
  <si>
    <t xml:space="preserve">1. Поддержка одаренных детей и молодежи (Мероприятия по поддержке и развитию культуры, искусства и архивного дела);                                                        
2. Развитие и поддержка народного творчества (Мероприятия по поддержке и развитию культуры, искусства и архивного дела);                                                                                                    3. Гармонизация отношений в Усть-Абаканском районе Республики Хакасия и их этнокультурное развитие (Мероприятия в сфере развития и гармонизации межнациональных отношений)
</t>
  </si>
  <si>
    <t xml:space="preserve">1.Обеспечение деятельности подведомственных учреждений (Библиотеки);                                     
2.  Мероприятия по поддержке и развитию культуры, искусства и архивного дела;                                                                                                                                               3. Поддержка отрасли культуры;                                                                                                                             4. Обеспечение деятельности подведомственных учреждений (Муниципальное казенное учреждение культуры "Усть-Абаканский историко-краеведческий музей) ;
5. Обеспечение безопасности музейного фонда и развитие музеев.
</t>
  </si>
  <si>
    <t xml:space="preserve">Мероприятия в сфере развития торговли заплпнированы на 4 квартал 2019г. 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</si>
  <si>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</si>
  <si>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</si>
  <si>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за 9 месяцев 2019 года.</t>
  </si>
  <si>
    <t>Кредиторская задолженность, в т.ч. по заработной плате за сентябрь 2019 г.</t>
  </si>
  <si>
    <t>Приобретено 261,9 м2 жилья</t>
  </si>
  <si>
    <r>
      <t>1.2. Межбюджетные трансферты - всего</t>
    </r>
    <r>
      <rPr>
        <sz val="8"/>
        <rFont val="Times New Roman"/>
        <family val="1"/>
        <charset val="204"/>
      </rPr>
      <t xml:space="preserve"> (РФ+РХ+ВР 540 Иные межбюджетные трансферты)   </t>
    </r>
    <r>
      <rPr>
        <b/>
        <sz val="12"/>
        <rFont val="Times New Roman"/>
        <family val="1"/>
        <charset val="204"/>
      </rPr>
      <t xml:space="preserve">       </t>
    </r>
  </si>
  <si>
    <t>Выдача тех.условий по телефонизации и подключ.к сети интернет д/с на 120 мест с.Калинино-9,4; Строит-во школы в д. Чапаево-20654,0; стройконтроль-84,6</t>
  </si>
  <si>
    <t>Процент финансирования к плану на год</t>
  </si>
  <si>
    <t>Процент кассовых расходов к плану на год</t>
  </si>
  <si>
    <t>Процент фактических расходов к плану на год</t>
  </si>
  <si>
    <t>Низкий уровень выполнения мероприятий обусловлен отсутствием финансирования и  проведение мероприятий предусмотрено на 4 квартал 2019 года.</t>
  </si>
  <si>
    <t>Низкий уровень выполнения мероприятий обусловлено отсутствием финансирования и тем, что проведение мероприятий предусмотрено на 4 квартал 2019 года, а так же вовремя не были предоставлены документы для оплаты.</t>
  </si>
  <si>
    <t>Низкий уровень выполнения мероприятий обусловлен тем, что проведение мероприятий предусмотрено на 4 квартал 2019, а так же наличием кредиторской задолженности</t>
  </si>
  <si>
    <t>Низкий уровень выполнения мероприятий обусловлен тем, что проведение мероприятий предусмотрено на 4 квартал 2019 года.</t>
  </si>
  <si>
    <r>
      <t xml:space="preserve">1.2. Межбюджетные трансферты - всего  </t>
    </r>
    <r>
      <rPr>
        <i/>
        <sz val="12"/>
        <color theme="1"/>
        <rFont val="Times New Roman"/>
        <family val="1"/>
        <charset val="204"/>
      </rPr>
      <t xml:space="preserve">РЕСПУБЛИКАНСКИЙ и ФЕДЕРАЛЬНЫЙ бюджет         </t>
    </r>
    <r>
      <rPr>
        <sz val="12"/>
        <color theme="1"/>
        <rFont val="Times New Roman"/>
        <family val="1"/>
        <charset val="204"/>
      </rPr>
      <t xml:space="preserve"> </t>
    </r>
  </si>
  <si>
    <t>Отсутствие финансирования из республиканского бюджета РХ, выполнение капитального ремонта в з/л "Дружба" планируется на 4 кв. 2019 г</t>
  </si>
  <si>
    <t>Перечислена субсидия 3-м молодым семьям на обеспечение жильем</t>
  </si>
  <si>
    <t>Строительство и реконструкцию объектов коммунальной инфраструктуры, в том числе разработка ПСД. Капитальный ремонт объектов коммунальной инфраструктуры, в т.ч. разработка ПСД</t>
  </si>
  <si>
    <t>Субсидии из бюджета РХ на выполнение мероприятий ГП "Чистая вода (2016-2020 годы") направленных на улучшение качества питьевой воды и очистки сточных вод в 2019г. Не выделялись</t>
  </si>
  <si>
    <t>Мероприятия в сфере поддержки малого и среднего предпринимательства (проведение конкурса «Предприниматель 2018 года»)</t>
  </si>
  <si>
    <t>1. Мероприятия в сфере физической культуры и спорта;              
2.  Укрепление материально-технической базы;
3. Капитальный ремонт в муниципальных учреждениях, в том числе проектно-сметная документация; 
4. Физкультурно-оздоровительная работа с различными категориями населения.</t>
  </si>
  <si>
    <t>Расходы на мероприятия по профилактике терроризма и экстремизма не производились.</t>
  </si>
  <si>
    <t>Субсидии из Республиканского бюджета РХ на выполнение мероприятий программы в 2019 году не выделялись.</t>
  </si>
  <si>
    <t xml:space="preserve">Улучшение качества питьевой воды и очистки сточных вод. </t>
  </si>
  <si>
    <t>Финансирование на строительство д/с в с.Калинино и школы в д.Чапаево производилось по фактически поступившим заявкам</t>
  </si>
  <si>
    <r>
      <rPr>
        <u/>
        <sz val="12"/>
        <color theme="1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color theme="1"/>
        <rFont val="Times New Roman"/>
        <family val="1"/>
        <charset val="204"/>
      </rPr>
      <t xml:space="preserve">:                                             1.Обеспечение деятельности подведомственных учреждений (МБУДО "Усть-Абаканский ЦДО").
2.Обеспечение деятельности подведомственных учреждений (МБУДО "Усть-Абаканская ДШИ").
3.Обеспечение деятельности подведомственных учреждений (МБУДО "Усть-Абаканская СШ).
4. Создание условия для обеспечения современного качества образования.
</t>
    </r>
    <r>
      <rPr>
        <u/>
        <sz val="12"/>
        <color theme="1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color theme="1"/>
        <rFont val="Times New Roman"/>
        <family val="1"/>
        <charset val="204"/>
      </rPr>
      <t>:                                                                                                      1.Создание условия для обеспечения современного качества образования.</t>
    </r>
  </si>
  <si>
    <t xml:space="preserve"> о реализации муниципальных программ, действующих на территории Усть-Абаканского района Республики Хакасия за 2019 год.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</si>
  <si>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</si>
  <si>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</si>
  <si>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</si>
  <si>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</si>
  <si>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</si>
  <si>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</si>
  <si>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</si>
  <si>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>Муниципальная программа «Энергосбережение и повышение энергетической эффективности в Усть-Абаканском районе»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</si>
  <si>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</si>
  <si>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</si>
  <si>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</si>
  <si>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</si>
  <si>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</si>
  <si>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</si>
  <si>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</si>
  <si>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t xml:space="preserve">Муниципальная программа «Развитие агропромышленного комплекса Усть-Абаканского района и социальной сферы на селе» </t>
  </si>
  <si>
    <t>за 2019 год.</t>
  </si>
  <si>
    <t>Муниципальная программа «Жилище»</t>
  </si>
  <si>
    <t>Муниципальная программа «Комплексная программа модернизации и реформирования жилищно-коммунального хозяйства в Усть-Абаканском районе»</t>
  </si>
  <si>
    <t xml:space="preserve">^Монтаж тревожной сигнализации - 140,8 (Росток-16,6; Опытненская СОШ-15,2; Сапоговская СОШ-15,2; Калининская СОШ-30,4; Чапаевская ООШ-15,2; У-Абаканская СОШ-48,2);                                                                                                                                                                                                   ^Приобретение школьной мебели - 356,6 (Калининская СОШ-54,6; У-Абаканская СОШ-180,0; Доможаковская СОШ-76,4; Опытненская СОШ-45,6);                                                                                                                                                                                                                                                                                                                                                                                             ^Антитеррористическая безопасность: установка систем видеонаблюдения - 1718,8 (Весенненская СОШ-160,0, У-Абаканская СОШ-401,1; Красноозерная ООШ-38,8; Сапоговская СОШ-287,6; Калининская СОШ-105,7; ОШИ-133,7; Росток-217,1; Опытненская СОШ-105,7; Райковская СОШ-29,4; Московская СОШ-85,7; Чарковская СОШИ-73,2; Чапаевская ООШ-49,1; В-Биджинская СОШ-13,0; У-Бюрская СОШ-18,7);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насоса для системы отопления - 65,0 (Усть-Абаканская СОШ корпус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отопления - 992,2 (Опытненская СОШ-94,24; У-Абаканская СОШ-398,81; Райковская СОШ-299,73; Расцветская СОШ-199,42);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</si>
  <si>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1.Обеспечение деятельности УФиЭ                                                                                            2.Обеспечение деятельности подведомственных учреждений (обеспечение деятельности МКУ "Усть-Абаканская районная правовая служба")                                                                                              3.Выравнивание бюджетной обеспеченности и обеспечение сбалансированности бюджетов муниципальных образований Усть-Абаканского района                                                                                                       4.Финансовое обеспечение переданных органам местного самоуправления полномочий                                                                        5.Своевременное исполнение долговых обязательств.                                                          6.Повышение эффективности деятельности органов местного самоуправления</t>
  </si>
  <si>
    <t>1.Дотации на выравнивание бюджетной обеспеченности поселений.                                                                                                                2.Иные межбюджетные трансферты на поддержку мер по обеспечению сбалансированности бюджетов поселений.                                                                                                                                                                   3.Осуществление государственных полномочий по образованию и обеспечению деятельности комиссий по делам несовершеннолетних и защите их прав.                                                                                                       4.Осуществление органами местного самоуправления государственных полномочий в области охраны труда.                                                                                                                        5.Осуществление государственных полномочий по созданию, организации и обеспечению деятельности административных комиссий муниципальных образований.                                                              6.Реализация мероприятий по дополнительному профессиональному образованию муниципальных служащих и глав муниципальных образований Республики Хакасия</t>
  </si>
  <si>
    <t>Муниципальная программа «Повышение эффективности управления муниципальными финансами Усть-Абаканского района»</t>
  </si>
  <si>
    <t>Муниципальная программа «Развитие образования в Усть-Абаканском районе»</t>
  </si>
  <si>
    <t>Муниципальная программа «Развитие агропромышленного комплекса Усть-Абаканского района и социальной сферы на селе»</t>
  </si>
  <si>
    <t>Муниципальная программа «Сохранение и развитие малых сел Усть-Абаканского района (2016 - 2020 годы)»</t>
  </si>
  <si>
    <t xml:space="preserve">Проведение районного конкурса "Лучшее предприятие торговли", компенсация затрат доставке продуктовых и непродуктовых товаров жителям иных населенных пунктов, не имеющих стационарных точек торговли (аал Мохов)   </t>
  </si>
  <si>
    <t>Компенсация затрат доставке продуктовых и непродуктовых товаров жителям иных населенных пунктов, не имеющих стационарных точек торговли (аал Мохов)</t>
  </si>
  <si>
    <t>1.Месячник по профилактике асоциального поведения несовершеннолетних;                                                                                                                                                                         2.Антинаркотическая акция «Родительский урок»;                                                                                                      3.Организация выпусков информационно-наглядных материалов по профилактике правонарушений среди молодежи и несовершеннолетних;                                                                                                                                                                                                                                              4.Приобретение тест системы для экспресс диагностики наркотиков в организме учащихся общеобразовательных учреждений;                                                                                                                                                                                                                                                                5.Всемирный день борьбы против наркотиков «Скажи наркотикам нет»;                                                                                                                                     6.Муниципальный фестиваль творчества молодежи «Новое поколение выбирает жизнь».</t>
  </si>
  <si>
    <t>Выполнение мероприятий по сохранению и развитию малых, отдаленных и иных сел в 2019 году не проводилось по причине отсутствия субсидии на софинансирование мероприятий из Республиканского бюджета Республики Хакасия</t>
  </si>
  <si>
    <r>
      <rPr>
        <u/>
        <sz val="12"/>
        <color theme="1"/>
        <rFont val="Times New Roman"/>
        <family val="1"/>
        <charset val="204"/>
      </rPr>
      <t>Дошкольные организации:</t>
    </r>
    <r>
      <rPr>
        <sz val="12"/>
        <color theme="1"/>
        <rFont val="Times New Roman"/>
        <family val="1"/>
        <charset val="204"/>
      </rPr>
      <t xml:space="preserve">
1.Обеспечение деятельности подведомственных учреждений.                                                                                      2.Строительство, реконструкция объектов муниципальной собственности, в том числе разработка ПСД.                                                                                  
3.Капитальный ремонт в муниципальных учреждениях, в том числе ПСД.                                                                                                                                                           4.Мероприятия по развитию дошкольного образования.                   
5.Обеспечение гос.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
6.Реализация мероприятий по развитию дошкольных образовательных организаций.                                                                                                                                                                                                                                   7.Создание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дошк. образования.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/>
    </r>
  </si>
  <si>
    <r>
      <rPr>
        <u/>
        <sz val="12"/>
        <color theme="1"/>
        <rFont val="Times New Roman"/>
        <family val="1"/>
        <charset val="204"/>
      </rPr>
      <t>Общеобразовательные учреждения</t>
    </r>
    <r>
      <rPr>
        <sz val="12"/>
        <color theme="1"/>
        <rFont val="Times New Roman"/>
        <family val="1"/>
        <charset val="204"/>
      </rPr>
      <t>:
1.Обеспечение деятельности подведомственных учреждений.                                                                                         2.Строительство, реконструкция об.муниципальной собственности, в том числе разработка ПСД.                 
3.Капитальный ремонт в муниципальных учреждениях, в том числе ПСД.        
4.Создание условия для обеспечения современного качества образования.          
5.Обеспечение гос.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общеобразов. организациях, обеспечение доп. образования детей в муниципальных общеобразов. организациях.               
6.Организация школьного питания.
7.Создание в общеобразовательных организациях, расположенных в сельской местности, условий для занятий физической культурой и спортом                                                                                                                        1.Органы местного самоуправления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
1.Создание новых мест в общеобразовательных организациях</t>
    </r>
  </si>
  <si>
    <t>Выдача тех.условий по телефонизации и подключение к сети интернет д/с на 120 мест с.Калинино; привязка ПСД на строительство д/с с.Калинино; строительство д/с в с. Калинино; стройконтроль, авторский надзор д/с с.Калинино;  внесение изменений в ПСД по строительству школы в д.Чапаево; строитеотство школы в д. Чапаево; стройконтроль школа д.Чапаево.</t>
  </si>
  <si>
    <t xml:space="preserve">1.Обеспечение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                                                                                                    2.Реализация мероприятий по развитию дошкольных образовательных организаций.                                                                                                          3.Создание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образования.                                                                                      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                                                                                   5.Организация школьного питания.                                                                                               6.Создание в общеобразовательных организациях, расположенных в сельской местности, условий для занятий физ. культурой и спортом.                                                                                                7.Создание новых мест в общеобразовательных организациях.    </t>
  </si>
  <si>
    <t>Неисполнение программы составило 384,1 тыс. руб. и обусловлено кредиторской задолженностью в размере 364,6 тыс. руб., из-за отсутствия финансирования по запланированным мероприятиям. Исполнение программы с учетом кредиторской задолженности составило 98,5% .</t>
  </si>
  <si>
    <t>Денежные средства из республиканского бюджета были заложены как софинансирование к субсидиям республиканского бюджета, ввиду отсутствия республиканского финансирования исполнение составило 0%</t>
  </si>
  <si>
    <t xml:space="preserve">1.Поощрение членов общественных организаций правоохранительной направленности;
2.Организация восстановления документов лиц, попавших в сложные жизненные ситуации;
3.Проведение районной декады «SOS-2019»;
4.Приобретение ГСМ для  палаточного лагеря;
</t>
  </si>
  <si>
    <t xml:space="preserve">1.Районный творческий конкурс «Дорожная мозаика»;
2.Освоение общеразвивающей программы «Безопасные дороги на базе РЦДО «Лаборатория безопасности»;
3.Выездная акция «Безопасность на улицах города»;
4.Профилактическое мероприятие «Дорожный марафон»;
5.Районный конкурс - соревнование юных велосипедистов «Безопасное колесо - 2019»;
6.Районный марафон отрядов «ЮИД»;
7.Участие в республиканских мероприятиях и конкурсах по ПДД.
</t>
  </si>
  <si>
    <t>Трудоустройство в летний период несовершеннолетних, состоящих на профилактическом учете в КДН и ЗП Усть-Абаканского п/с и Калининского с/с.</t>
  </si>
  <si>
    <t>Разработаны информационные брошюры по  профилактике терроризма и экстремизма</t>
  </si>
  <si>
    <t>1.Работа комиссии по делам несовершеннолетних и защите их прав;                                                                                                                                                                 2.Организация летнего отдыха несовершеннолетних, состоящих на профилактическом учете;
3.Трудоустройство в летний период 3 несовершеннолетних, состоящих на проф.учете в КДН и ЗП</t>
  </si>
  <si>
    <t>1.Обеспечение деятельности подведомственных учреждений (муниципальное автономное учреждение "Музей "Древние курганы Салбыкской степи").                                                                                                                                2.Содействие формирования туристической инфраструктуры и материально-технической базы.                                                                                        3.Организация, координация туристической деятельности и продвижения туристического продукта.</t>
  </si>
  <si>
    <t>Субсидии районному Совету ветеранов на осуществление уставной деятельности</t>
  </si>
  <si>
    <r>
      <rPr>
        <u/>
        <sz val="12"/>
        <color theme="1"/>
        <rFont val="Times New Roman"/>
        <family val="1"/>
        <charset val="204"/>
      </rPr>
      <t>Социальные выплаты гражданам, в соответствии с действующим законодательством: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1.Доплаты к пенсиям муниципальным служащим                                                                     2.Оказание материальной помощи малообеспеченным категориям населения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                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>Осуществление государственных полномочий по выплатам гражданам, имеющим детей: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                                                                                                 </t>
    </r>
  </si>
  <si>
    <t>1.Обеспечение мер социальной поддержки специалистов культуры, проживающих в сельской местности                                                                                                                       2.Компенсация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</t>
  </si>
  <si>
    <t>Ремонт загородного лагеря "Дружба"</t>
  </si>
  <si>
    <t>Неисполнение по выплате компенсаций за ком.услуги специалистам культуры, проживающим и работающим  в сельской местности составило 283,6 тыс. руб. и обусловлено отсутствием финансирования по запланированным мероприятиям, в том числе кредиторской задолженностью в размере 95,4 тыс. руб.</t>
  </si>
  <si>
    <t>Приобретение 261,9 м2 жилья</t>
  </si>
  <si>
    <t>1.Улучшение жилищных условий граждан, молодых семей и молодых специалистов, проживающих в сельской местности (Приобретение жилья)                                                                     2.Строительство водопровода в аал Чарков</t>
  </si>
  <si>
    <t>Экономия денежных средств при проведении аукциона на строительство водопровода в аалеЧарков – 29,3 тыс.руб.</t>
  </si>
  <si>
    <t>Мероприятия выполнены частично. Неисполнение обусловлено кредиторской задолженностью в размере 135,2 тыс. руб по МБ. С учетом кредиторской задолженности мероприятие выполнено на 98%</t>
  </si>
  <si>
    <t>Неисполнение обусловлено кредиторской задолженностью в размере 1677,1 тыс.руб. и тем, что порядок выплаты вознаграждения, причитающегося приемным родителям изменился в связи с постановлением № 551 от 27.11.2018, а так же количество детей-сирот в лимитах предусмотренно больше, чем по факту.</t>
  </si>
  <si>
    <t>1.Организация межмуниципального транспортного обслуживания населения</t>
  </si>
  <si>
    <t>Строительство и реконструкция, содержание, ремонт, капитальный ремонт автомобильных дорог общего пользования местного значения. Мероприятия по обеспечению сохранности существующей сети автомобильных дорог общего пользования местного значения</t>
  </si>
  <si>
    <t>1.Субсидии районному отделению Красного Креста на осуществление уставной деятельности;                                                               2.ГСМ палаточный лагерь «Вершина»</t>
  </si>
  <si>
    <t>Кредиторская задолженность по мероприятию 2 «Обеспечение деятельности подведомственных учреждений» 150,4 тыс. руб., перенос мероприятия по обеспечению наглядной агитации на противопожарную тематику на 2020 год.</t>
  </si>
  <si>
    <t>1.Проведение неотложных аварийно-восстановительных работ по ликвидации чрезвычайной ситуации, связанной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                        2.Мероприятия по защите населения от чрезвычайных ситуаций, пожарной безопасности и безопасности на водных объектах</t>
  </si>
  <si>
    <t>1.Обеспечение деятельности подведомственных учреждений ("Единая дежурная диспетчерская служба").                                                                                                                                                                                                            
2.Проведение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                                                      3.Мероприятия по защите населения от чрезвычайных ситуаций, пожарной безопасности и безопасности на водных объектах (приобретение специального оборудования, опашка населенных пунктов, устройство временных сооружений при подтоплении, приобретение первичных средств пожарной безопасности).</t>
  </si>
  <si>
    <t xml:space="preserve">^Приобретение спец.одежды - 83,2 (д/с Аленушка-10,2; д/с Солнышко-15,1; д/с Рябинушка-17,4; д/с Ласточка-20,5; д/с Родничок-20,0);                                                                                                                                                                                                                           ^Монтаж системы оповещения - 690,3 (д/с Аленушка-36,6; д/с Ласточка-157,3, д/с Радуга-132,3, д/с Родничок-55,4, д/с Рябинушка-137,2, д/с Ромашка-95,1, д/с Солнышко-76,4);                                                                                                                          ^Обучение по охране труда - 25,8 (д/с Ромашка-7,3; д/с Родничок-2,0; д/с Радуга-5,3; д/с Рябинушка-6,0; д/с Солнышко-1,3; д/с Аленушка-2,6; д/с Ласточка-1,3);                                                                                                                                                               ^Проверка сметной документации на замену окон - 4,9 (д/с Рябинушка);                                                                                                   ^Замена окон - 250,0 (д/с Солнышко);                                                                                                                                        ^Спец. оценка условий труда - 19,5 (д/с Солнышко);                                                                                                                   ^Ремонт помещений - 1264,6 (д/с Солнышко-803,4; д/с Рябинушка-211,2; д/с Ромашка-250,0);                                        ^Приобретение мебели в группу -75,8 (д/с Родничок);                                                                                                                                                     ^Ремонт канализации 119,0 (д/с Ласточка-119,0);                                                                                                                                               ^Ремонт отопления - 738,9 (д/с Рябинушка-70,0; д/с Ласточка-500,1; д/с Аленушка-168,8);                                                                       ^Ремонт освещения и электрооборудования - 612,5 (д/с Солнышко-64,8; д/с Радуга-262,9; д/с Рябинушка-144,9; д/с Родничок-70,0; д/с Ласточка-69,9).             </t>
  </si>
  <si>
    <t xml:space="preserve">^Первенство района по волейболу среди смешанных команд - 42,0;                                                                                                                                                      ^Турнир по настольному теннису среди мальчиков на призы Деда Мороза - 9,3;                                                                                 ^Турнир по хоккею с мячом призы заслуженного мастера спорта России - 3,6;                                                                                                                                              ^Открытый турнир по волейболу среди команд девочек 2007 г.р. на призы Деда Мороза - 5,4;                                                                                                 ^Районные соревнования по настольным играм среди лиц с ограниченными возможностями здоровья - 8,2;                                                                                                                                                                                ^Открытый турнир по баскетболу среди девочек 2008 г.р. - 10,4;                                                                                                                             ^Открытие ледового катка - 27,0;                                                                                                                                                               ^Кросс нации - 10,3.                                                                                                                   </t>
  </si>
  <si>
    <t>Мероприятия выполнены частично. Неисполнение обусловлено кредиторской задолженностью в размере 114 312,8 тыс. руб. по РХ и 11 597,6 тыс. руб по МБ. С учетом кредиторской задолженности мероприятие выполнено на 98%</t>
  </si>
  <si>
    <t>Неисполнение обусловлено кредиторской задолженностью в размере 114 312,8 тыс. руб. по РХ</t>
  </si>
  <si>
    <t>Мероприятия выполнены частично. Неисполнение обусловлено кредиторской задолженностью в размере 3 199,7 тыс. руб по МБ. С учетом кредиторской задолженности мероприятие выполнено на 99%.</t>
  </si>
  <si>
    <t xml:space="preserve">Неисполнение подпрограммы составило 1941,8 тыс. руб. и обусловлено кредиторской задолженностью в размере 801,8 тыс. руб., из-за отсутствия финансирования по запланированным мероприятиям. Исполнение программы с учетом кредиторской задолженности составило 94,5% . </t>
  </si>
  <si>
    <t xml:space="preserve">1.Обеспечение деятельности подведомственных учреждений (Библиотеки);                                     
2.  Мероприятия по поддержке и развитию культуры, искусства и архивного дела;                                                                                                                                               3. Поддержка отрасли культуры;                                                                                                                             4. Обеспечение деятельности подведомственных учреждений (Муниципальное казенное учреждение культуры "Усть-Абаканский историко-краеведческий музей) ;
5. Обеспечение безопасности музейного фонда и развитие музеев.
6. Развитие архивного дела </t>
  </si>
  <si>
    <t>1.Денежное поощрение лучшему работнику культуры сельских учреждений культуры, комплектование книжных фондов. 2.Государственная поддержка лучших сельских учреждений культуры Солнечный СДК</t>
  </si>
  <si>
    <t>Неисполнение подпрограммы составило 3003,7 тыс. руб. и обусловлено кредиторской задолженностью в размере 2121,3 тыс. руб., из-за отсутствия финансирования по запланированным мероприятиям. Исполнение программы с учетом кредиторской задолженности составило 96,8% .</t>
  </si>
  <si>
    <t xml:space="preserve">Неисполнение подпрограммы составило 1587,8 тыс. руб. и обусловлено кредиторской задолженностью в размере 1218,1 тыс. руб., из-за отсутствия финансирования по запланированным мероприятиям. Исполнение программы с учетом кредиторской задолженности составило 98,3% . </t>
  </si>
  <si>
    <t xml:space="preserve">Неисполнение подпрограммы составило 156,7 тыс. руб. и обусловлено кредиторской задолженностью в размере 100,2тыс. руб., из-за отсутствия финансирования по запланированным мероприятиям. Исполнение программы с учетом кредиторской задолженности составило 97,1% . </t>
  </si>
  <si>
    <t xml:space="preserve">Неисполнение программы составило 202,1 тыс. руб. и обусловлено кредиторской задолженностью в размере 144,1 тыс. руб., из-за отсутствия финансирования по запланированным мероприятиям. Исполнение программы с учетом кредиторской задолженности составило 96,9% . 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</si>
  <si>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</si>
  <si>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 xml:space="preserve">1.Создание общих условий функционирования сельского хозяйства - 150,0, из них:                                                                             </t>
    </r>
    <r>
      <rPr>
        <sz val="14"/>
        <rFont val="Times New Roman"/>
        <family val="1"/>
        <charset val="204"/>
      </rPr>
      <t>^Формирование призового фонда республиканских конно-спортивных соревнований в г.Абакан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- 30,0;                                                 ^Поощрение денежными призами к Дню «Сельхоз.работника» - 120,0.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2.Обеспечение деятельности органов местного самоуправления - 7632,2,</t>
    </r>
    <r>
      <rPr>
        <sz val="14"/>
        <rFont val="Times New Roman"/>
        <family val="1"/>
        <charset val="204"/>
      </rPr>
      <t xml:space="preserve"> из них: заработная плата - 4217,5; начисления на выплаты по оплате труда - 1244,7; услуги связи - 91,9; коммунальные услуги - 505,8; работы, услуги по содержанию имущества - 452,8,0; прочие работы, услуги - 470,0; страховка - 2,2 увеличение стоимости основных средств - 26,7; увеличение стоимости материальных запасов - 432,1; имущественный и транспортный налог - 35,0; штраф, пени - 153,5.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3.Содержание объекта по утилизации - </t>
    </r>
    <r>
      <rPr>
        <sz val="14"/>
        <rFont val="Times New Roman"/>
        <family val="1"/>
        <charset val="204"/>
      </rPr>
      <t xml:space="preserve">977,9, в том числе: </t>
    </r>
    <r>
      <rPr>
        <b/>
        <sz val="14"/>
        <rFont val="Times New Roman"/>
        <family val="1"/>
        <charset val="204"/>
      </rPr>
      <t>195,0 (МБ), 782,9 (РХ),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Охрана биотермической ямы </t>
    </r>
    <r>
      <rPr>
        <b/>
        <sz val="14"/>
        <rFont val="Times New Roman"/>
        <family val="1"/>
        <charset val="204"/>
      </rPr>
      <t xml:space="preserve">- </t>
    </r>
    <r>
      <rPr>
        <sz val="14"/>
        <rFont val="Times New Roman"/>
        <family val="1"/>
        <charset val="204"/>
      </rPr>
      <t xml:space="preserve">195,0 (оплата за охрану объекта по договору);                                                                                 ^Осуществление отдельных государственных полномочий по предупреждению и ликвидации болезней животных - 782,9 (РХ): заработная плата - 508,3; страховые взносы - 143,6; прочие работы, услуги - 3,4; увеличение стоимости материальных запасов - 127,6.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</si>
  <si>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1.Обеспечение благоустроенным жильем молодых семей и молодых специалистов, проживающих в сельской местности - </t>
    </r>
    <r>
      <rPr>
        <sz val="14"/>
        <rFont val="Times New Roman"/>
        <family val="1"/>
        <charset val="204"/>
      </rPr>
      <t xml:space="preserve">3476,3 из них: </t>
    </r>
    <r>
      <rPr>
        <b/>
        <sz val="14"/>
        <rFont val="Times New Roman"/>
        <family val="1"/>
        <charset val="204"/>
      </rPr>
      <t>650,4 (МБ), 254,5 (РХ), 2571,4 (РФ)</t>
    </r>
    <r>
      <rPr>
        <sz val="14"/>
        <rFont val="Times New Roman"/>
        <family val="1"/>
        <charset val="204"/>
      </rPr>
      <t xml:space="preserve">, общая площадь приобретенного жилья составила - 261,9 кв.м., в том числе по категориям:                                                                                                                                                                           - "Молодые семьи и молодые специалисты" 3 чел. - 2727,1, из них: 510,3 (МБ); 199,6 (РХ); 2017,3 (РФ) - общая площадь приобретенного жилья составила - 206,9 кв.м.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"Граждане" 1 чел. - 749,1, из них: 140,2 (МБ); 54,8 (РХ); 554,1 (РФ) общая площадь приобретенного жилья составила - 55,0 кв.м.                                                                                                                                                                      
</t>
    </r>
    <r>
      <rPr>
        <b/>
        <sz val="14"/>
        <rFont val="Times New Roman"/>
        <family val="1"/>
        <charset val="204"/>
      </rPr>
      <t xml:space="preserve">2.Обеспечение сельских населенных пунктов объектами социальной и инженерной инфраструктуры - 72,6 </t>
    </r>
    <r>
      <rPr>
        <sz val="14"/>
        <rFont val="Times New Roman"/>
        <family val="1"/>
        <charset val="204"/>
      </rPr>
      <t>Софинансирование на строительство водопровода в аале Чарков (Проложили в 2019 году водопровод протяженностью 2,4км., установлены водозаборные колонки – 10 шт.)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</si>
  <si>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^ Организация и проведение районного конкурса «Предприниматель 2018 года»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</si>
  <si>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- 35685,0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- 22860,3; услуги связи - 43,1; транспортные услуги - 201,9; коммунальные услуги - 6774,1; услуги по сод.имущества - 1739,9; прочие услуги - 755,5; прочие расходы - 2550,9; приобретение основных средств - 272,0; приобретение мат.запасов - 487,3.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</si>
  <si>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2.Строительство, реконструкция объектов муниципальной собственности, в том числе разработка проектно-сметной документации - 2154,7,</t>
    </r>
    <r>
      <rPr>
        <sz val="14"/>
        <rFont val="Times New Roman"/>
        <family val="1"/>
        <charset val="204"/>
      </rPr>
      <t xml:space="preserve"> из них: земельный налог за участок под строительство детского сада с.Калинино - 354,2; выдача тех.условий по телефонизации и подключение к сети интернет дет/сада на 120 мест с.Калинино - 9,4; привязка ПСД на строительство д/с с.Калинино - 1791,1. </t>
    </r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</si>
  <si>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- 846,5</t>
    </r>
    <r>
      <rPr>
        <sz val="14"/>
        <rFont val="Times New Roman"/>
        <family val="1"/>
        <charset val="204"/>
      </rPr>
      <t>, из них: ПСД на капитальный ремонт кровли д/с Ласточка - 170,3; капитальный ремонт кровли д/с Ласточка - 676,2.</t>
    </r>
  </si>
  <si>
    <r>
      <rPr>
        <b/>
        <sz val="14"/>
        <rFont val="Times New Roman"/>
        <family val="1"/>
        <charset val="204"/>
      </rPr>
      <t>4.Мероприятия по развитию дошкольного образования - 4870,0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оборудования и инвентаря для пищеблоков - 133,7 (д/с Рябинушка-65,4, д/с Родничок-59,1, д/с Ласточка - 9,2);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оборудования для мед.кабинетов - 114,0 (д/с Ромашка-78,0; д/с Звездочка-36,0);                                                                                                      ^Приобретение огнетушителей и противопожарных знаков - 8,3 (д/с Солнышко-1,7; д/с Ромашка-3,3; д/с Родничок-1,7; д/с Рябинушка-1,6);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- 32,0 (д/с Ромашка-22,4; д/с Рябинушка-9,6);                                                                                                                                                                     ^Огнезащитная обработка дерев.конструкций кровли - 204,3 (д/с Ромашка-64,3; д/с Радуга-140,0);                                                                                       ^Проверка качества огнезащитной обработки дерев.конструкций - 11,0 (д/с Рябинушка-4,0; д/с Солнышко-3,0; д/с Родничок-4,0);                                                                                                                                                                                                        ^Установка системы дублирования сигнала о возникновении пожара - 125,0 (д/с Ромашка-25,0, д/с Ласточка-25,0, д/с Солнышко-25,0, д/с Аленушка-25,0, д/с Радуга-25,0);                                                                                                                   ^Монтаж кнопки экстренного выезда - 16,4 (д/с Солнышко-7,4; д/с Родничок-9,0);                                                                                             ^Антитеррористическая безопасность: установка систем видеонаблюдения, дооборудование системы видеонаблюдения - 340,8 (д/с Ласточка-49,4; д/с Родничок-4,3; д/с Аленушка-105,2; д/с Рябинушка-82,2; д/с Солнышко-9,0; д/с Ромашка-90,7);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</si>
  <si>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5.Обеспечение государственных гарантий реализации прав на получение общедоступного и бесплатного дошкольного образования - 88303,5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 - 87146,5; услуги связи - 86,7; прочие услуги - 1070,3.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</si>
  <si>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6.Реализация мероприятий по развитию дошкольных образовательных организаций - 850,0 (РХ)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^Замена окон (д/с Родничок-350,0; д/с Рябинушка-500,0)</t>
    </r>
  </si>
  <si>
    <r>
      <rPr>
        <b/>
        <sz val="14"/>
        <rFont val="Times New Roman"/>
        <family val="1"/>
        <charset val="204"/>
      </rPr>
      <t>7.Реализация мероприятий по развитию дошкольных образовательных организаций (софинансирование к республиканскому бюджету) - 8,5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^Замена окон (софинансирование) д/с Родничок-3,5; д/с Рябинушка-5,0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</si>
  <si>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- 79245,5: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- 11514,2; услуги связи - 188,4; транспортные услуги - 2389,7; коммунальные услуги - 28962,6; аренда - 88,1; услуги по содержанию имущества - 9340,7; прочие услуги - 3069,0; прочие расходы - 12798,2; приобретение основных средств - 496,2; приобретение материальных запасов - 10398,4.</t>
    </r>
  </si>
  <si>
    <r>
      <t>2.Строительство, реконструкция объектов муниципальной собственности, в том числе разработка проектно-сметной документации - 429,8</t>
    </r>
    <r>
      <rPr>
        <sz val="14"/>
        <rFont val="Times New Roman"/>
        <family val="1"/>
        <charset val="204"/>
      </rPr>
      <t>, из них: Земельный налог за участок под строительство школы д.Чапаево-258,8; внесение изменений в ПСД по строительству школы в д. Чапаево-171,0.</t>
    </r>
  </si>
  <si>
    <r>
      <rPr>
        <b/>
        <sz val="14"/>
        <color theme="1"/>
        <rFont val="Times New Roman"/>
        <family val="1"/>
        <charset val="204"/>
      </rPr>
      <t>4. Создание условия для обеспечения современного качества образования - 20673,7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^Спец. оценка условий труда - 44,0 (Чапаевская ООШ);                                                                                                                             ^Обучение кочегаров - 32,4 (Чапаевская ООШ-18,0; Весенненская СОШ-2,4; Доможаковская СОШ-3,6; У-Бюрская СОШ-3,6; Московская СОШ-4,8);                                                                                                                                                                      ^Обучение по охране труда и пож-тех. минимум - 16,0 (У-Абаканская СОШ-1,3; Райковская СОШ-2,0; Московская СОШ-1,3; Сапоговская СОШ-1,3; Росток-2,0; Усть-Бюрская СОШ-3,5; Чарковская СОШИ-2,0; Весенненская СОШ-1,3; Чапаевская ООШ-1,3);                                                                                                                                                                                              ^Ремонт освещения, электрооборудования - 1011,1 (Усть-Абаканская СОШ-354,7; Весенненская СОШ-305,8; Опытненская СОШ-15,4; Доможаковская СОШ-191,2; Солнечная СОШ-32,6; Росток-70,0; Чапаевская ООШ-41,5);                                                                                                                                                                                                                                                                                                                                                                  ^Установка и ремонт АУПС - 314,3 (Весенненская СОШ-18,0, Росток-122,7, У-Абаканская СОШ-35,2; В-Биджинская СОШ-51,0; У-Бюрская СОШ-70,3; Московская СОШ-17,1);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 - 3628,4 (Красноозерная ООШ-19,0; Московская СОШ-1997,4; Расцветская СОШ-1000,0; Калининская СОШ-534,2; У-Абаканская СОШ-77,8);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мед.кабинетов - 174,6 (Расцветская СОШ-14,0; Красноозерная ООШ-122,0; Росток-4,5; Московская СОШ-34,1);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- 230,2 (Сапоговская СОШ-5,5; В-Биджинская СОШ-224,7);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</si>
  <si>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</t>
    </r>
    <r>
      <rPr>
        <sz val="14"/>
        <color theme="1"/>
        <rFont val="Times New Roman"/>
        <family val="1"/>
        <charset val="204"/>
      </rPr>
      <t>2424,2, из них</t>
    </r>
    <r>
      <rPr>
        <b/>
        <sz val="14"/>
        <color theme="1"/>
        <rFont val="Times New Roman"/>
        <family val="1"/>
        <charset val="204"/>
      </rPr>
      <t xml:space="preserve"> 2184,0 (РФ), 216,0 (РХ), 24,2 (МБ) </t>
    </r>
    <r>
      <rPr>
        <sz val="14"/>
        <color theme="1"/>
        <rFont val="Times New Roman"/>
        <family val="1"/>
        <charset val="204"/>
      </rPr>
      <t>Капитальный ремонт спортивного зала Доможаковская СОШ.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</si>
  <si>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- 6637,1</t>
    </r>
    <r>
      <rPr>
        <sz val="14"/>
        <color theme="1"/>
        <rFont val="Times New Roman"/>
        <family val="1"/>
        <charset val="204"/>
      </rPr>
      <t xml:space="preserve">, из них: оплата труда - 6330,0, услуги связи - 51,5, услуги по содержанию имущества - 25,2, прочие услуги - 147,8, прочие расходы - 9,7, приобретение основных средств-41,9, приобретение материальных запасов - 31,0.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- 19995,6,</t>
    </r>
    <r>
      <rPr>
        <sz val="14"/>
        <color theme="1"/>
        <rFont val="Times New Roman"/>
        <family val="1"/>
        <charset val="204"/>
      </rPr>
      <t xml:space="preserve"> из них: оплата труда - 17845,6, услуги связи - 100,0, коммунальные услуги - 333,8, услуги по содержанию имущества - 324,2, прочие услуги - 823,7, прочие расходы - 64,2, приобретение основных средств - 115,6, приобретение материальных запасов - 388,5.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</si>
  <si>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«Региональный проект Республики Хакасия «Современная школа»                                                                                     1.Создание новых мест в общеобразовательных организациях</t>
    </r>
    <r>
      <rPr>
        <sz val="14"/>
        <color theme="1"/>
        <rFont val="Times New Roman"/>
        <family val="1"/>
        <charset val="204"/>
      </rPr>
      <t xml:space="preserve"> - 38344,7, из них </t>
    </r>
    <r>
      <rPr>
        <b/>
        <sz val="14"/>
        <color theme="1"/>
        <rFont val="Times New Roman"/>
        <family val="1"/>
        <charset val="204"/>
      </rPr>
      <t>34544,7 (РФ); 3416,5 (РХ); 383,4 (МБ)</t>
    </r>
    <r>
      <rPr>
        <sz val="14"/>
        <color theme="1"/>
        <rFont val="Times New Roman"/>
        <family val="1"/>
        <charset val="204"/>
      </rPr>
      <t xml:space="preserve"> Строительство школы в д. Чапаево - 38144,5; стройконтроль - 200,2.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</si>
  <si>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- 20472,6,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- 19512,1, услуги связи - 23,9, коммунальные услуги - 201,5, услуги по сод.имущества - 160,7, прочие услуги - 265,9, прочие расходы - 120,4, приобретение мат.запасов - 188,1.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- 13326,1</t>
    </r>
    <r>
      <rPr>
        <sz val="14"/>
        <rFont val="Times New Roman"/>
        <family val="1"/>
        <charset val="204"/>
      </rPr>
      <t xml:space="preserve">, из них:  Расходы на выполнения муниципального задания из средств районного бюджета: оплата труда - 12412,0, услуги связи - 18,3, коммунальные услуги - 581,3, услуи по содержанию имущества - 158,3, прочие услуги - 61,1, прочие расходы - 41,3, увеличение стоимости основных средств - 48,8, увеличение стоимости материальных запасов 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- 21103,7,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- 19210,1, услуги связи - 26,9, коммунальные услуги - 704,6, услуи по содержанию имущества - 111,7, прочие услуги - 87,3, прочие расходы - 806,1, увеличение стоимости основных средств - 6,6, увеличение стоимости материальных запасов - 150,4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</si>
  <si>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- 2787,8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^Испытание качества огнезащитной обработки кровли ЦДО - 7,0;                                                                                                                    ^Установка противопожарных двери ЦДО - 24,5;                                                                                                                     ^Приобретение огнетушителя ЦДО - 3,5;                                                                                                                                 ^Приобретение учебной мебели ЦДО - 43,6;                                                                                                                                                                                                           ^Организация полаточного лагеря "Вершина" - 39,5;                                                                                                                                                                                       ^Проверка качества огнезащитной обработки ЦДО - 3,0;                                                                                                                           ^Дооборудования системы видеонаблюдения ЦДО - 8,9;                                                                                                                                                     ^Установка системы дублирования сигнала о возникновении пожара ЦДО - 25,0;                                                                                                              ^Ремонт актового зала ЦДО - 100,0;                                                                                                                                                           ^Ограждение СШ - 2532,8.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</si>
  <si>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- 158,0</t>
    </r>
    <r>
      <rPr>
        <sz val="14"/>
        <rFont val="Times New Roman"/>
        <family val="1"/>
        <charset val="204"/>
      </rPr>
      <t xml:space="preserve">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мероприятиях, в том числе:                                                                                                                                                                                                                     ^Поездка в г. Красноярск спортсменов МБОУ "Сапоговская СОШ" (транспортные расходы) - 14,0;                                                                                     ^Поездка в Москву (конкурс исследов.работ) МБОУ Сапоговская СОШ" (транспортные расходы) - 8,4;                                                        ^ГСМ на соревнования в г. Саяногорск МБОУ "В-Биджинская СОШ" - 2,6;                                                                                               ^ГСМ на соревнования по мини футболу - 10,0 (Доможаковская СОШ-5,0 и Сапоговская СОШ-5,0);                                    ^"Рождественские чтения"- 1,0;                                                                                                                                                                             ^Районные олимпиады и конкурсы для школьников и дошкольников - 61,0;                                                                                                                                                               ^Награждения выпускников - 45,0                                                                                                                                                                               ^Награждение команды Ирбис - 16,0.</t>
    </r>
  </si>
  <si>
    <r>
      <rPr>
        <b/>
        <sz val="14"/>
        <rFont val="Times New Roman"/>
        <family val="1"/>
        <charset val="204"/>
      </rPr>
      <t>Мероприятия, направленные на патриотическое воспитание граждан - 250,9,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^Районный конкурс "Пою мое Отечество" - 15,0; ^Районная тематическая выставка "Подвигу доблести-память и честь!" - 4,0; ^Районная Спартакиада молодежи допризывного возраста - 54,9; ^День призывника - 1,0; ^Районный слет молодежи «Уикэенд особого назначения» - 17,7; ^Юбилей района - 2,5;  ^Акция «Праздник в каждый дом» - 6,9; ^"Зарничка" - 4,0; ^Проведение праздничного мероприятия посвященного 25 годовщине контртеррористической операции на Северном Кавказе - 4,0; ^Открытое первенство по баскетболу среди мальчиков 2008г.р. "Кубок Победы" - 3,0; ^Открытый турнир по волейболу среди команд девочек 2007 г.р. и младше - 4,0; ^Турнир по настольному теннису, посвященному Дню Победы - 1,4; ^Военно-полевые сборы - 34,0; ^"Юный зарничник" - 10,0; ^"Юные таланты Отчизны" - 17,0; ^"Зарница" - 12,0; ^"9мая" - 2,0; ^"Вершина" - 20,0; ^Турнир по настольному тенису, по священный Дню народного единства - 2,5; ^Региональный турнир по боксу «Динамо» - 11,0; ^Мероприятие, посвященное празднованию 74-й годовщине победы в ВОВ - 6,9; ^Открытый турнир по Хоккею с мячом - 11,1;  ^Проведение районного мероприятия "Торжественный митинг, посвященный 30-летию вывода Советских войск из Афганистана" - 1,0; ^XI Форум активной молодежи - 5,0.</t>
    </r>
  </si>
  <si>
    <r>
      <rPr>
        <b/>
        <sz val="14"/>
        <rFont val="Times New Roman"/>
        <family val="1"/>
        <charset val="204"/>
      </rPr>
      <t>1.Мероприятия по защите населения Усть-Абаканского района от чрезвычайных ситуаций, пожарной безопасности и безопасности на водных объектах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-13,3 </t>
    </r>
    <r>
      <rPr>
        <sz val="14"/>
        <rFont val="Times New Roman"/>
        <family val="1"/>
        <charset val="204"/>
      </rPr>
      <t xml:space="preserve">Лабораторные исследования и экспертиза атмосферного воздуха при ЧС на полигоне ТБО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2.Обеспечение деятельности подведомственных учреждений ("Единая дежурная диспетчерская служба") -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2327,4</t>
    </r>
    <r>
      <rPr>
        <sz val="14"/>
        <rFont val="Times New Roman"/>
        <family val="1"/>
        <charset val="204"/>
      </rPr>
      <t xml:space="preserve">, в том числе: заработная плата - 1799,7; страховые взносы - 527,7.                                                                                                                                                                                                              
</t>
    </r>
    <r>
      <rPr>
        <b/>
        <sz val="14"/>
        <rFont val="Times New Roman"/>
        <family val="1"/>
        <charset val="204"/>
      </rPr>
      <t xml:space="preserve">3.Мероприятия по защите населения от чрезвычайных ситуаций, пожарной безопасности и безопасности на водных объектах - 337,8: </t>
    </r>
    <r>
      <rPr>
        <sz val="14"/>
        <rFont val="Times New Roman"/>
        <family val="1"/>
        <charset val="204"/>
      </rPr>
      <t>^Устройство временных сооружений при подтоплении Московский с/с - 48,5;                                                                                                                                                                                                                    ^Опашка территории населенных пунктов - 170,0;                                                                                                                                                                ^Приобретение специального оборудования и пожарно-технического вооружения - 118,0;</t>
    </r>
    <r>
      <rPr>
        <b/>
        <sz val="14"/>
        <rFont val="Times New Roman"/>
        <family val="1"/>
        <charset val="204"/>
      </rPr>
      <t xml:space="preserve">                                                     </t>
    </r>
    <r>
      <rPr>
        <sz val="14"/>
        <rFont val="Times New Roman"/>
        <family val="1"/>
        <charset val="204"/>
      </rPr>
      <t xml:space="preserve">^Софинансирование обеспечения первичных мер пожарной безопасности - 1,3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4.Проведение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 - 321,9 (РХ)</t>
    </r>
    <r>
      <rPr>
        <sz val="14"/>
        <rFont val="Times New Roman"/>
        <family val="1"/>
        <charset val="204"/>
      </rPr>
      <t xml:space="preserve">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Сапоговский с/с - 22,0; Райковский с/с - 14,5; Чарковский с/с - 285,4.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5.Обеспечение первичных мер пожарной безопасности - 131,0 (РХ) </t>
    </r>
    <r>
      <rPr>
        <sz val="14"/>
        <rFont val="Times New Roman"/>
        <family val="1"/>
        <charset val="204"/>
      </rPr>
      <t>Приобретение первичных средств пожарной безопасности</t>
    </r>
    <r>
      <rPr>
        <b/>
        <sz val="14"/>
        <rFont val="Times New Roman"/>
        <family val="1"/>
        <charset val="204"/>
      </rPr>
      <t xml:space="preserve">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6.Материально-техническое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403,2, в том числе:</t>
    </r>
    <r>
      <rPr>
        <b/>
        <sz val="14"/>
        <rFont val="Times New Roman"/>
        <family val="1"/>
        <charset val="204"/>
      </rPr>
      <t xml:space="preserve"> 4,0 (МБ), 399,2 (РХ) </t>
    </r>
    <r>
      <rPr>
        <sz val="14"/>
        <rFont val="Times New Roman"/>
        <family val="1"/>
        <charset val="204"/>
      </rPr>
      <t xml:space="preserve">приобретение  радиостанции КВ диапазона, многоканальной системы автоматического телефонного оповещения персонала «Рупор», стола офисного.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</si>
  <si>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развития отрасли культуры - </t>
    </r>
    <r>
      <rPr>
        <sz val="14"/>
        <rFont val="Times New Roman"/>
        <family val="1"/>
        <charset val="204"/>
      </rPr>
      <t>18875,2</t>
    </r>
    <r>
      <rPr>
        <b/>
        <sz val="14"/>
        <rFont val="Times New Roman"/>
        <family val="1"/>
        <charset val="204"/>
      </rPr>
      <t xml:space="preserve">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17428,9</t>
    </r>
    <r>
      <rPr>
        <sz val="14"/>
        <rFont val="Times New Roman"/>
        <family val="1"/>
        <charset val="204"/>
      </rPr>
      <t xml:space="preserve"> в том числе: заработная плата - 11061,2; прочие выплаты - 0,6; начисления на выплаты по оплате труда - 3267,4; услуги связи - 57,0; транспортные расходы - 3,7; коммунальные услуги - 1735,4; работы, услуги по содержанию имущества - 503,9; прочие работы, услуги - 288,3; страхование - 1,6; прочие расходы (пени, гос.пошлины, налог на имущество) - 353,0; увеличение стоимости основных средств - 31,0; увеличение стоимости материальных запасов - 125,8.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</si>
  <si>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Поддержка одаренных детей и молодежи:                                                                                                                                        1.Мероприятия по поддержке и развитию культуры, искусства и архивного дела - 315,0 </t>
    </r>
    <r>
      <rPr>
        <sz val="14"/>
        <rFont val="Times New Roman"/>
        <family val="1"/>
        <charset val="204"/>
      </rPr>
      <t xml:space="preserve">Приобретение музыкальных инструментов (пианино).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2.Развитие и поддержка народного творчества</t>
    </r>
    <r>
      <rPr>
        <sz val="14"/>
        <rFont val="Times New Roman"/>
        <family val="1"/>
        <charset val="204"/>
      </rPr>
      <t xml:space="preserve">: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1.Укрепление материально-технической базы - </t>
    </r>
    <r>
      <rPr>
        <b/>
        <sz val="14"/>
        <rFont val="Times New Roman"/>
        <family val="1"/>
        <charset val="204"/>
      </rPr>
      <t>408,1</t>
    </r>
    <r>
      <rPr>
        <sz val="14"/>
        <rFont val="Times New Roman"/>
        <family val="1"/>
        <charset val="204"/>
      </rPr>
      <t xml:space="preserve"> Приобретение спец.аппаратуры, музыкальных инструментов (вокальная радиосистема; Ноутбук; Цифровой микшер; принтер; монитор);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</t>
    </r>
    <r>
      <rPr>
        <sz val="14"/>
        <rFont val="Times New Roman"/>
        <family val="1"/>
        <charset val="204"/>
      </rPr>
      <t>2.Мероприятия по поддержке и развитию культуры, искусства и архивного дела -</t>
    </r>
    <r>
      <rPr>
        <b/>
        <sz val="14"/>
        <rFont val="Times New Roman"/>
        <family val="1"/>
        <charset val="204"/>
      </rPr>
      <t xml:space="preserve"> 934,1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^Районный праздник "Звезда культуры" - 70,0;                                                                                                                  ^Мероприятие 8-марта - 40,0;                                                                                                                                                                                                                                                                       ^Участие в республиканском празднике "Чыл Пазы" - 45,0;                                                                                                                                                                  ^Проведение районной выставки-конкурска декоративно-прикладного творчества "Чудеса из газет" - 3,5;                                                              ^Проведение праздничных мероприятий, посвященных 74 годовщине Победы в ВОВ - 409,2;                                                                                                                               ^Мероприятие "День работника культуры" - 20,0;                                                                                                                                               ^Республиканский праздник "Уртун-Той" - 40,0;                                                                                                                                          ^Новогодние мероприятия - 121,5;                                                                                                                                                   ^Мероприятия, посвященные 95-ти летию Района - 184,9 (мероприятие «Я люблю Усть-Абаканский район» - 71,9; Мероприятие Мой район-моя судьба» - 113,0).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</si>
  <si>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1.Органы местного самоуправления - 3392,8, </t>
    </r>
    <r>
      <rPr>
        <sz val="14"/>
        <rFont val="Times New Roman"/>
        <family val="1"/>
        <charset val="204"/>
      </rPr>
      <t>в том числе: заработная плата - 2457,1; начисления на выплаты по оплате труда - 713,2; прочие расходы - 1,0; услуги связи - 24,0; работы, услуги по содержанию имущества - 17,6; прочие работы, услуги - 119,5; прочие расходы - 1,5; увеличение стоимости основных средств - 19,0; увеличение стоимости материальных запасов - 39,9</t>
    </r>
    <r>
      <rPr>
        <sz val="14"/>
        <color rgb="FFFF0000"/>
        <rFont val="Times New Roman"/>
        <family val="1"/>
        <charset val="204"/>
      </rPr>
      <t xml:space="preserve">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2.Обеспечение деятельности подведомственных учреждений - 13793,4, </t>
    </r>
    <r>
      <rPr>
        <sz val="14"/>
        <rFont val="Times New Roman"/>
        <family val="1"/>
        <charset val="204"/>
      </rPr>
      <t>в том числе: заработная плата - 10115,6; начисления на выплаты по оплате труда - 2967,5; услуги связи - 37,7; работы, услуги по содержанию имущества - 23,5; прочие работы, услуги - 327,3; страхование - 1,2; налоги, пошлины - 1,7; прочие расходы - 4,1; увеличение стоимости основных средств - 44,3; увеличение стоимости материальных запасов - 270,5.</t>
    </r>
  </si>
  <si>
    <r>
      <t>1.Проведение спортивных мероприятий, обеспечение подготовки команд - 122,6,</t>
    </r>
    <r>
      <rPr>
        <sz val="14"/>
        <rFont val="Times New Roman"/>
        <family val="1"/>
        <charset val="204"/>
      </rPr>
      <t xml:space="preserve">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</t>
    </r>
    <r>
      <rPr>
        <sz val="14"/>
        <rFont val="Times New Roman"/>
        <family val="1"/>
        <charset val="204"/>
      </rPr>
      <t xml:space="preserve">^Участие в чемпионате России по боксу среди женжин - 13,7;                                                                                                                                                                                                                           ^Участие в соревнования "Кубок Сибири" по боксу - 4,9;                                                                                                                                                                       ^Участие в Чемпионате по СФО по боксу среди женщин 5,3;                                                                                                                ^Соревнования по хоккею с мячом п.Черемушки - 2,9;                                                                                                              ^Международный фестиваль единоборств в г.Барнаул - 4,4;                                                                                                                                        ^Участие в региональных соревнованиях по боксу г.Томск - 7,1;                                                                                                                                        ^Участие в Открытом краевом турнире по боксу г.Шарыпово - 7,9;                                                                                    ^Открытое первенство по волейболу среди девушек - 12,0;                                                                                                                       ^Открытый турнир Боградского района по гиревому спорту - 9,5;                                                                                                                                       ^Первенство в г.Минусинск по баскетболу - 9,0;                                                                                                                       ^Открытый турнир по хоккею с мячом г.Кемерово - 4,1;                                                                                                                           ^Всероссийские соревнования по гиревому спорту в г.Улан-Удэ - 9,9;                                                                                                   ^Открытое первенство г.Междуреченск по боксу на призы ДЮЦ - 2,2;                                                                                                         ^Межрегиональное соревнование по боксу среди девочек в рп.Коченево Новосибирской области - 10,0; ^Всероссийские соревнования по хоккею с мячом клуба «Плетеный мяч» - 10,9;                                                                                                                                     ^Открытый турнир по боксу - 8,8.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</t>
    </r>
  </si>
  <si>
    <r>
      <t>2.Обеспечение развития отрасли физической культуры и спорта - 549,6</t>
    </r>
    <r>
      <rPr>
        <sz val="14"/>
        <rFont val="Times New Roman"/>
        <family val="1"/>
        <charset val="204"/>
      </rPr>
      <t>, в том числе:                                                                          ^Укрепление материально-технической базы - 149,6: Приобретение спорт.инвентаря 100,0 (сетка защитная, мячи, компасы, секундомеры), Приобретение спортивного оборудования в школу аал.Доможаков - 49,6 (шведская стенка, турник, брусья, гимнастические маты);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в муниципальных учреждениях, в том числе ПСД - 400,0 (Ремонт освещения спортивного зала Химик (КтЗ 2018г).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</si>
  <si>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- 279,7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^Открытое Первенство МБУДО "Усть-Абаканская СШ" - 29,7;                                                                                                                                                                                                                                                                                                                     ^Открытое Первенство по баскетболу среди девочек 2004гр. - 3,7;                                                                                                                                                                                            ^Проведение Республиканского турнира по хоккею с мячом на Кубок Главы района - 19,9;                                                                                                                                                                                                                                       ^Первенство по волейболу среди девочек 2003гр. - 4,3;                                                                                                                                                                                         ^Первенство по волейболу "Кубок Победы" - 2,6;                                                                                                                                                                                  ^Первенство по футболу среди мужских команд "Кубок Победы" - 2,5;                                                                                                                                                                                                  ^Турнир по пулевой стрельбе -1,7;                                                                                                                                                                                                 ^Турнир по греко-римской борьбе - 4,8;                                                                                                                                                                                            ^Первенство по мини футболу среди мужских команд - 5,2;                                                                                                    ^Лыжня России - 4,2;                                                                                                                                                                                                                              ^Проведение спортивных мероприятий, посввященных 74-й годовщине Победы в ВОВ - 6,9;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ГТО среди учащихся - 1,8;                                                                                                                                                                                                                                        ^Лично-командное первенство по шашкам среди дошкольников - 1,0;                                                                                                                                               ^Открытие спортивного сезона СШ - 28,2;                                                                                                                                                                             ^Праздник посвященный "Дню защиты детей" - 2,5;                                                                                                                                                        ^Проведение спортивного праздника "День Физкультурника" - 29,9;                                                                                                                                                                               ^Спортивное мероприятие, посвященное Дню Молодежи - 10,0;                                                                                                                                                                         ^Спортивный праздник, посвященный Дню России 12.06.2019 - 4,6;   </t>
    </r>
  </si>
  <si>
    <r>
      <rPr>
        <b/>
        <sz val="14"/>
        <color theme="1"/>
        <rFont val="Times New Roman"/>
        <family val="1"/>
        <charset val="204"/>
      </rPr>
      <t>Поддержка граждан старшего поколения -</t>
    </r>
    <r>
      <rPr>
        <sz val="14"/>
        <color theme="1"/>
        <rFont val="Times New Roman"/>
        <family val="1"/>
        <charset val="204"/>
      </rPr>
      <t xml:space="preserve"> 377,0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1. Предоставление Усть-Абаканскому районному обществу ветеранов финансовой поддержки на осуществление уставной деятельности </t>
    </r>
    <r>
      <rPr>
        <sz val="14"/>
        <color theme="1"/>
        <rFont val="Times New Roman"/>
        <family val="1"/>
        <charset val="204"/>
      </rPr>
      <t xml:space="preserve">- </t>
    </r>
    <r>
      <rPr>
        <b/>
        <sz val="14"/>
        <color theme="1"/>
        <rFont val="Times New Roman"/>
        <family val="1"/>
        <charset val="204"/>
      </rPr>
      <t>350,0</t>
    </r>
    <r>
      <rPr>
        <sz val="14"/>
        <color theme="1"/>
        <rFont val="Times New Roman"/>
        <family val="1"/>
        <charset val="204"/>
      </rPr>
      <t xml:space="preserve">, в том числе: заработная плата - 242,8; страховые взносы - 74,0; услуги связи - 26,3; услуги банка - 6,9.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2. Мероприятия в области системы реабилитации и социальной интеграции ветеранов и инвалидов - 27,0</t>
    </r>
    <r>
      <rPr>
        <sz val="14"/>
        <color theme="1"/>
        <rFont val="Times New Roman"/>
        <family val="1"/>
        <charset val="204"/>
      </rPr>
      <t xml:space="preserve"> в том числе: культурно-массовые мероприятии к Дню 8-е Марта - 4,0; к Дню Победы - 7,0; к Дню пожилого человека - 7,0;  Новогодние праздники - 9,0.
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</si>
  <si>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1.Осуществление государственных полномочий по организации и осуществлению деятельности по опеке и попечительству - 5638,3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 из средств республиканского бюджета: на оплату труда - 4595,5; услуги связи - 151,3; коммунальные услуги - 59,8; аренда - 147,7; услуги по содержанию имущества - 154,5; прочие услуги – 34,8; прочие расходы - 43,6; приобретение основных средств - 210,8; приобретение материальных запасов - 240,3.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- 40 913,2 (РХ),</t>
    </r>
    <r>
      <rPr>
        <sz val="14"/>
        <rFont val="Times New Roman"/>
        <family val="1"/>
        <charset val="204"/>
      </rPr>
      <t xml:space="preserve"> в том числе: Опекунское пособие 267 реб. - 24968,9; вознаграждение приемным семьям 61 чел. - 15944,3.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</t>
    </r>
    <r>
      <rPr>
        <sz val="14"/>
        <rFont val="Times New Roman"/>
        <family val="1"/>
        <charset val="204"/>
      </rPr>
      <t xml:space="preserve">11355,8, в том числе: ^Оплата за приобретение 9 квартир - </t>
    </r>
    <r>
      <rPr>
        <b/>
        <sz val="14"/>
        <rFont val="Times New Roman"/>
        <family val="1"/>
        <charset val="204"/>
      </rPr>
      <t xml:space="preserve">6244,8 (РХ), 5111,0 (РФ).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4.Реализация мероприятий, направленных на социальную поддержку семей с детьми-инвалидами - 534,9 </t>
    </r>
    <r>
      <rPr>
        <sz val="14"/>
        <rFont val="Times New Roman"/>
        <family val="1"/>
        <charset val="204"/>
      </rPr>
      <t>Приобретение компьютерной и оргтехники - 353,0; приобретение аудиотехники -  79,4; приобретение игрового оборудования и инвентаря - 88,8; приобретение расходных материалов (канц. товары) - 13,7.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</si>
  <si>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- 2784,3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за счет средств районного бюджета: оплата труда - 1671,4; транспортные услуги - 3,4; коммунальные услуги - 115,4; услуги по содержанию имущества - 523,6; прочие услуги - 76,5; прочие расходы - 83,8; приобретение основных средств - 111,7; приобретение материальные запасов - 198,5.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- 53,8, </t>
    </r>
    <r>
      <rPr>
        <sz val="14"/>
        <rFont val="Times New Roman"/>
        <family val="1"/>
        <charset val="204"/>
      </rPr>
      <t xml:space="preserve">из них: ПСД на капитальный ремонт кровли з/л Дружба - 45,0; провепка сметной документации на кап.ремонт кровла - 8,8.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3.Мероприятия по организации отдыха, оздоровления и занятости несовершеннолетних - 512,7, </t>
    </r>
    <r>
      <rPr>
        <sz val="14"/>
        <rFont val="Times New Roman"/>
        <family val="1"/>
        <charset val="204"/>
      </rPr>
      <t xml:space="preserve">в том числе: Организация временного трудоустройства несовершеннолетних граждан в свободное от учебы время (в том числе состоящие на учете в КДН) - 8 учр. (23 реб.) - 153,7; трудовой отряд "СУЭК" оплата труда несовершеннолетних МБОУ "Усть-Абаканская СОШ" (24 чел.) - 241,2, оплата бригадиров - 37,1, на организацию деятельности трудового отряда - 75,9; лагерь труда и отдыха - 4,8 (питание).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4.Проведение ремонта загородных детских лагерей, оздоровительных лагерей - </t>
    </r>
    <r>
      <rPr>
        <sz val="14"/>
        <rFont val="Times New Roman"/>
        <family val="1"/>
        <charset val="204"/>
      </rPr>
      <t xml:space="preserve">905,6, в том числе </t>
    </r>
    <r>
      <rPr>
        <b/>
        <sz val="14"/>
        <rFont val="Times New Roman"/>
        <family val="1"/>
        <charset val="204"/>
      </rPr>
      <t>896,5 (РХ), 9,1 (МБ)</t>
    </r>
    <r>
      <rPr>
        <sz val="14"/>
        <rFont val="Times New Roman"/>
        <family val="1"/>
        <charset val="204"/>
      </rPr>
      <t xml:space="preserve"> Ремонт кровли корпусов №7, 8 МАУ "Усть-Абаканский ЗЛ "Дружба"; смена шиферного покрытия на профлист навеса "Дружба"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</si>
  <si>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 xml:space="preserve">9629,1, из них: </t>
    </r>
    <r>
      <rPr>
        <b/>
        <sz val="14"/>
        <rFont val="Times New Roman"/>
        <family val="1"/>
        <charset val="204"/>
      </rPr>
      <t xml:space="preserve">6059,1 (МБ), 3570,0 (РХ)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- 4792,6;                                                                                                                                                  ^Оказание материальной помощи малообеспеченным категориям населения - 110,2 (15 чел.);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- 59,3 (компенсация за комунальные услуги пенсионерам);                                           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- 97,0 (10 чел);                                                                                                                                                                                    ^Социальной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- 617,0 (РХ) (компенсация за комунальные услуги);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3953,0, в том числе: </t>
    </r>
    <r>
      <rPr>
        <b/>
        <sz val="14"/>
        <rFont val="Times New Roman"/>
        <family val="1"/>
        <charset val="204"/>
      </rPr>
      <t>2953,0 (РХ) 1000,0 (МБ)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</si>
  <si>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Формирование благоприятной среды для жизнедеятельности инвалидов</t>
    </r>
    <r>
      <rPr>
        <sz val="14"/>
        <color theme="1"/>
        <rFont val="Times New Roman"/>
        <family val="1"/>
        <charset val="204"/>
      </rPr>
      <t xml:space="preserve"> - 404,0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1. Предоставление Усть-Абаканскому районному обществу инвалидов финансовой поддержки на осуществление уставной деятельности - 373,0, </t>
    </r>
    <r>
      <rPr>
        <sz val="14"/>
        <color theme="1"/>
        <rFont val="Times New Roman"/>
        <family val="1"/>
        <charset val="204"/>
      </rPr>
      <t xml:space="preserve">в том числе: заработная плата - 282,3; начисления на выплаты по оплате труда - 84,8; </t>
    </r>
    <r>
      <rPr>
        <sz val="14"/>
        <rFont val="Times New Roman"/>
        <family val="1"/>
        <charset val="204"/>
      </rPr>
      <t>услуги связи - 2,1;</t>
    </r>
    <r>
      <rPr>
        <sz val="14"/>
        <color theme="1"/>
        <rFont val="Times New Roman"/>
        <family val="1"/>
        <charset val="204"/>
      </rPr>
      <t xml:space="preserve"> услуги банка - 3,6; почтовые расходы - 0,2.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2.Другие мероприятия в области системы реабилитации и социальной интеграции ветеранов и инвалидов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- 31,0</t>
    </r>
    <r>
      <rPr>
        <sz val="14"/>
        <color theme="1"/>
        <rFont val="Times New Roman"/>
        <family val="1"/>
        <charset val="204"/>
      </rPr>
      <t>, проведение мероприятий посвященных празнованию 23 февраля и 8 марта - 3,0; дню защиты детей - 6,0; спортивные мероприятия по легкой атлетике - 1,5; соревнования по настольным играм - 1,5, проведение президиума - 0,5, декада инвалидов - 6,0; экскурсионные поездки по Хакассии - 12,5.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</si>
  <si>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 - 20,8,</t>
    </r>
    <r>
      <rPr>
        <sz val="14"/>
        <color theme="1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^Месячник по профилактике асоциального поведения несовершеннолетних - 4,0 (туристический квест «Мир в формате 3д» в палаточном лагере «Вершина»);                                                                                                                                                                         ^Антинаркотическая акция «Родительский урок» - 2,0;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- 1,8;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в организме учащихся общеобразовательных учреждений - 7,0;                                                                                                                                                                                                                                                                ^Всемирный день борьбы против наркотиков «Скажи наркотикам нет» - 3,0;                                                                                                                                     ^Муниципальный фестиваль творчества молодежи «Новое поколение выбирает жизнь» - 3,0.
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</si>
  <si>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- 23,4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        ^Организация восстановления документов лиц, попавших в сложные жизненные ситуации - 5,0 (оплата гос.пошлины);                                                                                                                                                                                                                               ^Оплата ГСМ для подвоза детей в палаточный лагерь "Верщина" - 1,4 (Кз 2017)                     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^Проведение районной декады «SOS-2019».                                                                                                                                                                </t>
    </r>
  </si>
  <si>
    <r>
      <t>Мероприятия по профилактике безнадзорности и правонарушений несовершеннолетних - 118,8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                                                                       ^Работа комиссии по делам несовершеннолетних и защите их прав - 79,3 (Укрепление материально-технической базы; Приобретение основных средств; Канцелярия, ГСМ для проведение межведомственных рейдов по неблагополучным семьям);                                                                                                                                                                 ^Организация летнего отдыха несовершеннолетних, состоящих на профилактическом учете - 9,6 (Экскурсия КГБУК Историко-этнографический музей-заповедник Шушенское - 6,7; Экскурсия Саяно-Шушенская ГЭС - 2,9);
 ^Трудоустройство в летний период 3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несовершеннолетних, состоящих на проф.учете в КДН и ЗП - 29,9                                                                                                                                                                                            </t>
    </r>
  </si>
  <si>
    <r>
      <t xml:space="preserve">Мероприятия по профилактике терроризма и экстремизма. </t>
    </r>
    <r>
      <rPr>
        <sz val="14"/>
        <rFont val="Times New Roman"/>
        <family val="1"/>
        <charset val="204"/>
      </rPr>
      <t>Разработаны информационные брошюры по  профилактике терроризма и экстремизма, печать и распространение</t>
    </r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</si>
  <si>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(МАУ "Музей "Древние курганы Салбыкской степи")</t>
    </r>
    <r>
      <rPr>
        <sz val="14"/>
        <rFont val="Times New Roman"/>
        <family val="1"/>
        <charset val="204"/>
      </rPr>
      <t xml:space="preserve"> - </t>
    </r>
    <r>
      <rPr>
        <b/>
        <sz val="14"/>
        <rFont val="Times New Roman"/>
        <family val="1"/>
        <charset val="204"/>
      </rPr>
      <t xml:space="preserve">1581,1, </t>
    </r>
    <r>
      <rPr>
        <sz val="14"/>
        <rFont val="Times New Roman"/>
        <family val="1"/>
        <charset val="204"/>
      </rPr>
      <t xml:space="preserve">в том числе: оплата труда - 977,2; начисления на выплаты по оплате труда - 284,43;  прочие работы, услуги - 150,23; прочие расходы - 10,1; увеличение стоимости материальных запасов - 159,1.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2.Содействие формирования туристической инфраструктуры и материально-технической базы - 10,0  ^</t>
    </r>
    <r>
      <rPr>
        <sz val="14"/>
        <rFont val="Times New Roman"/>
        <family val="1"/>
        <charset val="204"/>
      </rPr>
      <t>Приобретение выставочно-демонстрационного оборудования (витрины, полки)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3.Организация, координация туристической деятельности и продвижения туристического продукта - 64,8, </t>
    </r>
    <r>
      <rPr>
        <sz val="14"/>
        <rFont val="Times New Roman"/>
        <family val="1"/>
        <charset val="204"/>
      </rPr>
      <t xml:space="preserve"> ^Популяризация туристических объектов Усть-Абаканского района (приобретение холстов на подрамнике) - 3,2;                          ^Организация мероприятия "Ожившая история Долины царей" - 22,8;                                                                                       ^Участие в туристической выставке «Енисей» - 5,3;                                                                                                        ^Изготовление полиграфической продукции, направленной на популяризацию туристических объектов Усть-Абаканского района - 14,8;                                                                                                                                                                                                                                                                                                                        ^День туризма - 18,7.</t>
    </r>
    <r>
      <rPr>
        <b/>
        <sz val="14"/>
        <rFont val="Times New Roman"/>
        <family val="1"/>
        <charset val="204"/>
      </rPr>
      <t xml:space="preserve">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</si>
  <si>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1. Мероприятия по обеспечению сохранности существующей сети автомобильных дорог общего пользования местного значения - 6059,2, 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^Зимнее содержание дорог «Чарков - Ах-Хол - Майский» «Подьезд к а.Бейка» - 96,3 (КтЗ 2017г.);                                                ^Установка дорожных знаков - 131,2;                                                                                                                                       ^Ремонтное профилирование дороги  Подъезд к д. Заря (до ж/д переезда) - 1543,0;                                                                                  ^Зимнее содержание дорог общего пользования местного значения, расположенных вне границ населенных пунктов в границах Усть-Абаканского района общей протяженностью 61,8 км - 710,7, в том числе: (аал Чарков - аал Ах-Хол - аал Майский - 30,5 км; Подъезд к аал Бейка - 4,5 км - 482,1; Подъезд к п. Ильича - 9,2 км; аал Доможаков - аал Трояков - 2,3 км; аал Райков - аал Баинов - 2,5 км - 116,8; с.Зеленое - д. Заря - 11 км; Подъезд к д. Заря - 1,8 км - 111,7);                                                                                                                                                              ^Ремонтное профилирование дороги - 3578,0, в том числе: (с. Зеленок - д. Заря - 555,3; Ах-Хол - Майский с заменой поперечного дренажа (от доеревни до п. Майский) - 776,8; Подъезд к п. Ильича - 1646,0; аал Доможаков - аал Трояков - 300,0; аал Райков - аал Баинов - 300,0).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</si>
  <si>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^Произведена выплата молодым семьям - 3 семьи. </t>
    </r>
    <r>
      <rPr>
        <b/>
        <sz val="14"/>
        <color theme="1"/>
        <rFont val="Times New Roman"/>
        <family val="1"/>
        <charset val="204"/>
      </rPr>
      <t>512,0 (РБ), 375,6 (РХ), 1004,5 (РФ)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^Выдано свидетельств в 2019 году - 3 шт.                                                                                                                                 ^Проведение консультаций молодым семьям - 46 шт.                                                                                                                                                                                        
^Формирование списков молодых семей для участия в Программе в 2020 г. 
^Прием и оформление документов - 8 семьи.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</si>
  <si>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Поддержка муниципальных программ формирования современной городской среды: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^Соглашение между Минстроем РХ и Усть-Абаканским поссоветом находится в стадии заключения. Планируется реализовать 30 проекта по благоустройству дворовых территорий МКД и 2 проекта по благоустройству общественных территорий.
</t>
    </r>
  </si>
  <si>
    <r>
      <rPr>
        <b/>
        <sz val="14"/>
        <rFont val="Times New Roman"/>
        <family val="1"/>
        <charset val="204"/>
      </rPr>
      <t xml:space="preserve">Обеспечение энергоэффективности и энергосбережения на объектах муниципальной собственности </t>
    </r>
    <r>
      <rPr>
        <sz val="14"/>
        <rFont val="Times New Roman"/>
        <family val="1"/>
        <charset val="204"/>
      </rPr>
      <t>- Субсидии из Республиканского бюджета РХ на выполнение мероприятий программы в 2019 году не выделялись.</t>
    </r>
  </si>
  <si>
    <r>
      <t>Поддержка объектов коммунальной инфраструктуры:                                                                                                                                       1. Строительство и реконструкцию объектов коммунальной инфраструктуры - 2550,1</t>
    </r>
    <r>
      <rPr>
        <sz val="14"/>
        <rFont val="Times New Roman"/>
        <family val="1"/>
        <charset val="204"/>
      </rPr>
      <t xml:space="preserve">, в том числе:                                   ^Опытненский с/с - Разработана ПСД на строительство системы водоснабжения с. Зеленое - 1616,5.                                                                                 ^Чарковский с/с - Внесение изменений в проект "Строительство водопровода в аале Чарков" - 90,0; Услуги по осуществлению строительного контроля при выполнении работ по объекту "Строительство водопровода в аале Чарков" - 149,2; Госэкспертиза проекта "Строительство водопровода в аале Чарков" - 99,9; Составление проекта межевания территории линейного объекта водопровод в аале Чарков - 107,6; Составление проекта планировки территории линейного объекта - водопровод в аале Чарков - 199,0; Горизонтальная геодезическая съемка линейного объекта - водопровод в аале Чарков - 20,0.                                                                                                                                                                                                                                                        ^В-Биджинский с/с - Подготовка ПСД на строительство водопровода в с. В-Биджа - 267,9.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</si>
  <si>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2.Капитальный ремонт объектов коммунальной инфраструктуры, в т.ч разработка проектно-сметной докумментации - 2922,2,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^Чарковский с/с - Приобретение сетевого насоса "Ливны" 8-ЭЦВ 40 - 88,0, Ремонт котла котельной а. Чарков - 48,2;                                                                                                                                                                                               ^Доможаковский с/с - Капитальный ремонт электрооборудования аал Доможаков - 310,0; Ремонт вспомогательного оборудования котельной аал Доможаков - 182,0; Замена колосников котельной аал Доможаков - 61,2;                                                                                                                                                                                                               ^Райковский с/с - Капитальный ремонт водопровода а. Райков (250 м) - 423,4;                                                                                                                           ^Московский с/с - Замена фильтрующей ионообменной смолы в фильтеркомплексной станции подготовки питьевой воды ул. Степная,8 с. Московское - 223,3, Ремонт участка централизованного водопровода с. Московское - 90,0; Приобретение и замена глубинного насоса ЭЦВ 8-25-100 на буроскважине № 6614 в с. Московское - 85,0;                                                                                                                                                                                               ^Весенненский с/с - Устранение порыва ХВС с. Весеннее - 93,1;                                                                                                                                                               ^В-Биджинский с/с - Ремонт теплосети от ТК-5 до детского сада (180 м) с. В-Биджа - 1121,5, Ремонт кровли здания котельной с. В-Биджа - 196,4.</t>
    </r>
  </si>
  <si>
    <r>
      <t xml:space="preserve">3. Мероприятия, направленные на решение вопросов по организации теплоснабжения в период отопительного периода - 176,6 </t>
    </r>
    <r>
      <rPr>
        <sz val="14"/>
        <rFont val="Times New Roman"/>
        <family val="1"/>
        <charset val="204"/>
      </rPr>
      <t>Приобретение резервного оборудования, с целью пополнения аварийного запаса материально-технических ресурсов</t>
    </r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</si>
  <si>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- 8352,5,</t>
    </r>
    <r>
      <rPr>
        <sz val="14"/>
        <color theme="1"/>
        <rFont val="Times New Roman"/>
        <family val="1"/>
        <charset val="204"/>
      </rPr>
      <t xml:space="preserve"> в том числе: заработная плата - 5057,5; социальные пособия и компенсации персоналу - 1,4; прочие несоциальные выплаты персоналу - 0,5; страховые взносы - 1473,8; услуги связи - 100,5; коммунальные услуги - 161,5; работы, услуги по содержанию имущества - 406,8; прочие работы, услуги - 583,6; страхование - 6,9; увеличение стоимости основных средств - 276,4; увеличение стоимости мат.запасов - 224,7; уплата прочих налогов, сборов и иных платежей - 5,2; уплата иных платежей - 53,7.</t>
    </r>
  </si>
  <si>
    <r>
      <rPr>
        <b/>
        <sz val="14"/>
        <color theme="1"/>
        <rFont val="Times New Roman"/>
        <family val="1"/>
        <charset val="204"/>
      </rPr>
      <t>1.Мероприятия, направленные на стимулирование деловой активности хозяйствующих субъектов, осуществляющих торговую деятельность - 47,3</t>
    </r>
    <r>
      <rPr>
        <sz val="14"/>
        <color theme="1"/>
        <rFont val="Times New Roman"/>
        <family val="1"/>
        <charset val="204"/>
      </rPr>
      <t xml:space="preserve"> 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2.Возмещение части затрат хозяйствующим субъектам, осуществляющим торговую деятельность - 56,0</t>
    </r>
    <r>
      <rPr>
        <sz val="14"/>
        <color theme="1"/>
        <rFont val="Times New Roman"/>
        <family val="1"/>
        <charset val="204"/>
      </rPr>
      <t xml:space="preserve"> Компенсация затрат доставке продуктовых и непродуктовых товаров жителям иных населенных пунктов, не имеющих стационарных точек торговли (аал Мохов).</t>
    </r>
  </si>
  <si>
    <r>
      <rPr>
        <b/>
        <sz val="14"/>
        <color theme="1"/>
        <rFont val="Times New Roman"/>
        <family val="1"/>
        <charset val="204"/>
      </rPr>
      <t>1.Обеспечение деятельности УИО - 11597,7</t>
    </r>
    <r>
      <rPr>
        <sz val="14"/>
        <color theme="1"/>
        <rFont val="Times New Roman"/>
        <family val="1"/>
        <charset val="204"/>
      </rPr>
      <t xml:space="preserve"> в том числе: заработная плата - 6509,5; начисления на выплаты по оплате труда - 1946,8; командировочные расходы - 65,9; услуги связи - 183,1; конверты - 94,5; транспортные услуги - 195,8; работы, услуги по содержанию имущества - 501,2; прочие работы, услуги - </t>
    </r>
    <r>
      <rPr>
        <sz val="14"/>
        <rFont val="Times New Roman"/>
        <family val="1"/>
        <charset val="204"/>
      </rPr>
      <t>962,2</t>
    </r>
    <r>
      <rPr>
        <sz val="14"/>
        <color theme="1"/>
        <rFont val="Times New Roman"/>
        <family val="1"/>
        <charset val="204"/>
      </rPr>
      <t xml:space="preserve">; страхование - 6,9; увеличение стоимости основных средств - 669,3; увеличение стоимости материальных запасов - 411,4; пени, транспортный налог, госпошлина - 51,1.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- 692,1</t>
    </r>
    <r>
      <rPr>
        <sz val="14"/>
        <rFont val="Times New Roman"/>
        <family val="1"/>
        <charset val="204"/>
      </rPr>
      <t xml:space="preserve">, рыночная оценка объектов недвижимости, в том числе:                                                                               ^Определение рыночной стоимости права на заключение договора аренды земельных участков - 155,0;                                          ^Экономическое обосновние коэффициентов для определения арендной платы земельных участков - 280,0;                                            ^Расходы по содержанию муниципального имущества - 148,6;                                                                                                                ^Услуги по оценки имущества - 65,5;                                                                                                                                                      ^Независимая техническая экспертиза - 10,0;                                                                                                                                                                  ^Рыночная оценка недвижимого имущества - 32,0                                                                                                                                                                        ^Рыночная оценка движимого имущества - 1,0.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</si>
  <si>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4.Мероприятия по подготовке градостроительной документации - 1980,0,</t>
    </r>
    <r>
      <rPr>
        <sz val="14"/>
        <color theme="1"/>
        <rFont val="Times New Roman"/>
        <family val="1"/>
        <charset val="204"/>
      </rPr>
      <t xml:space="preserve"> в том числе:                                                                    ^Научно-исследовательские работы по подготовке проектов о внесении изменений в документы территориального планирования и градостроительного зонирования Усть-Бюрского с/с - 990,0;                                                                                                                                                  ^Научно-исследовательские работы по подготовке проектов о внесении изменений в документы территориального планирования и градостроительного зонирования Сапоговского с/с - 990,0.        </t>
    </r>
  </si>
  <si>
    <r>
      <rPr>
        <b/>
        <sz val="14"/>
        <color theme="1"/>
        <rFont val="Times New Roman"/>
        <family val="1"/>
        <charset val="204"/>
      </rPr>
      <t>5.Обеспечение обслуживания, содержания и распоряжения муниципальной собственность - 23,0</t>
    </r>
    <r>
      <rPr>
        <sz val="14"/>
        <color theme="1"/>
        <rFont val="Times New Roman"/>
        <family val="1"/>
        <charset val="204"/>
      </rPr>
      <t>: работы по замене входной и пластиковой двери в квартире, находящейся в муниципальной собственности</t>
    </r>
  </si>
  <si>
    <r>
      <rPr>
        <b/>
        <sz val="14"/>
        <rFont val="Times New Roman"/>
        <family val="1"/>
        <charset val="204"/>
      </rPr>
      <t>1. Повышение комфортности проживания на территории малых, отдаленных и иных сел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Проведение мероприятий не требующих финансирования:  Выездная библиотека - 1 раз в месяц, проведение культурно-массовых мероприятий. 
Выполнение мероприятий по сохранению и развитию малых, отдаленных и иных сел в 2019 году не проводились по причине отсутствия субсидии на софинансирование мероприятий из Республиканского бюджета Республики Хакасия
</t>
    </r>
  </si>
  <si>
    <r>
      <t xml:space="preserve">Региональный проект Республики Хакасия «Содействие занятости женщин - создание условий дошкольного образования для детей в возрасте до трех лет» </t>
    </r>
    <r>
      <rPr>
        <sz val="14"/>
        <rFont val="Times New Roman"/>
        <family val="1"/>
        <charset val="204"/>
      </rPr>
      <t>- 24145,3, из них</t>
    </r>
    <r>
      <rPr>
        <b/>
        <sz val="14"/>
        <rFont val="Times New Roman"/>
        <family val="1"/>
        <charset val="204"/>
      </rPr>
      <t xml:space="preserve"> 23903,9 (ФБ), 241,5 (МБ) ^</t>
    </r>
    <r>
      <rPr>
        <sz val="14"/>
        <rFont val="Times New Roman"/>
        <family val="1"/>
        <charset val="204"/>
      </rPr>
      <t>Строительство д/с в с. Калинино - 23714,3; стройконтроль, авторский надзор - 431,0</t>
    </r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</si>
  <si>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- 3433,9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капитальный ремонт спортивного зала - 280,0 (Доможаковская СОШ-100,00; Солнечная СОШ-180,0);                                                                                                                                                                                                     ^Гос.экспертиза ПСД на капитальный ремонт спортивного зала - 166,7 (Доможаковская СОШ);                                                                                                                                                                         ^Проверка ПСД на капитальный ремонт спортивного зала - 24,4 (Расцветская СОШ-2,9; Солнечная СОШ-21,5);                                                                                                                                                                                                                    ^Капитальный ремонт кровли Усть-Абаканская СОШ (корпус 1) - 1261,4 (КтЗ 2018г);                                                                                                                                                                                                                                                  ^Капитальный ремонт здания (часть крыла) В-Биджинская СОШ - 1306,4 (КтЗ 2018г);       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</t>
    </r>
    <r>
      <rPr>
        <sz val="14"/>
        <rFont val="Times New Roman"/>
        <family val="1"/>
        <charset val="204"/>
      </rPr>
      <t>^ПСД на капитальный ремонт туалетов - 395,0 (В-Биджинская СОШ-198,0;  Весенненская СОШ-197,0).</t>
    </r>
    <r>
      <rPr>
        <sz val="14"/>
        <color rgb="FFFF0000"/>
        <rFont val="Times New Roman"/>
        <family val="1"/>
        <charset val="204"/>
      </rPr>
      <t xml:space="preserve">    </t>
    </r>
  </si>
  <si>
    <t xml:space="preserve">^Проверка сметной документации на замену окон - 90,5 (Расцветская СОШ-5,8; Московская СОШ-25,9; У-Абаканская СОШ-28,2; Райковская СОШ-30,6);                                                                                                                                                                                                                                                      ^Определение категории помещения по взрыво-пожарн. - 23,9 (Солнечная СОШ-6,4; Усть-Бюрская СОШ-17,5);                                                                                                                                                                                                           ^Ремонт помещений - 446,4 (В-Биджинская СОШ-62,9; Доможаковская СОШ-232,0; Сапоговская СОШ-75,7; Московская СОШ-18,0; Красноозерная ООШ-57,8);                                                                                                                                                                                                                                                          ^Изготовление проекта узла учета теплоэнергии - 19,2 (В-Биджинская СОШ);                                                                                                                                                                           ^Монтаж узла учета теплоэнергии - 239,1 (В-Биджинская СОШ);                                                                                                                                                                                                                                      ^Изготовление и монтаж ограждения - 370,5 (Усть-Бюрская СОШ-88,4; Доможаковская СОШ-182,1; Чапаевская ООШ-100,0);                                                                                                                                                                                                                                                                                  ^Установка противожарных дверей, люков - 758,0 (Чарковская СОШИ-236,0; Усть-Бюрская СОШ-211,0; Весенненская СОШ-225,0; В-Биджинская СОШ-36,0; Солнечная СОШ-50,0);                                                                                                                                                                ^Приобретение мебели в столовую - 205,2 (ОШИ-30,9; Усть-Бюрская СОШ-22,5; Райковская СОШ-40,8; Весенненская СОШ-111,0);                                                                                                                                                                                 ^Приобретение насоса, установка насосной станции, устройство скважины - 153,8 (Красноозерная ООШ-99,9; Сапоговская СОШ-53,9);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  и противопожарных знаков - 88,2 (Усть-Абаканская СОШ-50,6; Доможаковская СОШ-11,9; В-Биджинская СОШ-10,8; Красноозерная ООШ-2,5; Райковская СОШ-0,6; Московская СОШ-1,9; Расцветская СОШ-5,0; Сапоговская СОШ-4,9);         </t>
  </si>
  <si>
    <r>
      <t xml:space="preserve">^Приобретение спец.одежды - 149,9 (Росток-11,1; Калининская СОШ-24,0; Доможаковская СОШ-13,9; В-Биджинская СОШ-16,2; Чапаевская ООШ-18,0; У-Бюрская СОШ-18,1; У-Абаканская СОШ-30,6; Райковская СОШ-18,0);                                                                                                                                                                ^Приобретение мебели в группу - 41,5 (д/с: Красноозерная ООШ-20,5; Весенненская СОШ-21,0);                                                                                                                      ^Ремонт кровли - 397,7 (У-Абаканская СОШ);                                                                                                                                ^Ремонт столовой - 1482,1 (В-Биджинская СОШ-383,3; У-Абаканская СОШ-1098,8);                                                                                    ^Монтаж вентиляции - 200,8 (В-Биджинская СОШ-110,2; Сапоговская СОШ-90,6);                                                       ^Приобретение игрового оборудования на участок д/с - 330,0 (Райковская СОШ-170,0; Чапаевская ООШ-160,0);                                                                                                                                                                                                                                                 ^Теневые навесы на участках д/с - 524,4 (Сапоговская СОШ);                                                                                                             ^Установка системы дублирования сигнала о возникновении пожара - 125,0 (У-Абаканская СОШ-100,0; ОШИ-25,0);                                                                                                                                                                                                                      ^Монтаж системы оповещения и контроля - 3728,2 (Калининская СОШ-326,5; Расцветская СОШ-187,1; Солнечная СОШ-202,7; ОШИ-169,9; У-Абаканская СОШ-629,3; Росток-139,3; Опытненская СОШ-170,0; Красноозерная ООШ-80,8; Сапоговская СОШ-277,6; Райковская СОШ-217,7; Московская СОШ-186,2; Доможаковская СОШ-202,5; Весенненская СОШ-184,6; В-Биджинская СОШ-192,0; Чарковская СОШИ-225,3; Усть-Бюрская СОШ-184,3; Чапаевская ООШ-152,4);                                                                                                                                            ^Ремонт канализации - 667,1 (Солнечная СОШ-385,9; Весенненская СОШ-281,2);                                                                                     ^Ремонт дымовой трубы - 973,0 (Чапаевская ООШ-396,8; Московская СОШ-576,2);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^Обследование технического состояния здания - 200,0 (В-Биджинская СОШ);  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^Тепловизионная съемка - 72,0 (Усть-Абаканская СОШ);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</si>
  <si>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- 374902,5 (РХ)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 - 369976,9; услуги связи - 427,5; прочие услуги - 1857,5; приобретение основных средств - 1470,6; приобретение материальных запасов - 1169,9.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6. Мероприятия по предоставлению школьного питания и организация школьного питания - </t>
    </r>
    <r>
      <rPr>
        <sz val="14"/>
        <color theme="1"/>
        <rFont val="Times New Roman"/>
        <family val="1"/>
        <charset val="204"/>
      </rPr>
      <t xml:space="preserve">6499,9, из них: 2654 чел.- </t>
    </r>
    <r>
      <rPr>
        <b/>
        <sz val="14"/>
        <color theme="1"/>
        <rFont val="Times New Roman"/>
        <family val="1"/>
        <charset val="204"/>
      </rPr>
      <t>4229,6 (РХ),</t>
    </r>
    <r>
      <rPr>
        <sz val="14"/>
        <color theme="1"/>
        <rFont val="Times New Roman"/>
        <family val="1"/>
        <charset val="204"/>
      </rPr>
      <t xml:space="preserve"> 2654 чел.- </t>
    </r>
    <r>
      <rPr>
        <b/>
        <sz val="14"/>
        <color theme="1"/>
        <rFont val="Times New Roman"/>
        <family val="1"/>
        <charset val="204"/>
      </rPr>
      <t xml:space="preserve">2270,3 (МБ)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</si>
  <si>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- 1446,3,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^Участие в фестивале-конкурсе хореографических творческих коллективов в г.Барнаул - 8,5;                                                                                  ^Участие в конкурсе любительских хореографических коллективов им.М.С.Годенко г.Красноярск - 10,0.                            ^VIII районный кнкурс детского художественного чтения "Поэтическая весна" - 7,0;                                                                             ^Районный конкурс "Принц и принцесса" среди дошкольников - 10,0;                                                                                     ^Проведение мероприятия "Пасхальное чудо" - 5,0;                                                                                                                                                                                                                    ^Оргвзнос за участие в творческой лаборатории г.Новосибирск - 3,0;                                                                                                               ^Оргвзнос за участие в конкурсе "Фейерверк талантов" в г.Черногорск - 7,5;                                                                                                ^Монтаж уличного освещения РДК "Дружба" - 99,7;                                                                                                                            ^Проведение районного мероприятия "Выпускник-2019" - 17,5;                                                                                                                                    ^Проведение мероприятий в рамках программы "Планета детства" - 10,0;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</si>
  <si>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^День села - 20,0;                                                                                                                                                                     ^Текущий ремонт туалетных комнат ДК Гагарина - 567,2;                                                                                                                         ^Замена деревянных оконных блоков ДК Гагарина - 61,8;                                                                                                            ^Ремонт полов в танцевальном зале ДК Гагарина - 423,7;                                                                                                                                                                        ^Приобретение новогодней сосны - 123,9;                                                                                                                                                              ^День Народного единства - 16,9;                                                                                                                                                            ^Выставка-конкурс декоративно-прикладного творчества и фотоискусства «Веселое Рождество» - 11,0;                                                                          ^VII Открытый Республиканский конкурс балетмейстеров-постановщиков им.С.Д.Словиной - 5,5;                                                                       ^Конкурс декоративно-прикладного творчества «День Матери» - 18,1;                                                                                                        ^Районный фестиваль «Рожденный в СССР» - 10,0;                                                                                                                         ^Фотоконкурс «Какие наши годы» - 5,0;                                                                                                                                                              ^Фестиваль-конкурс «Бабушка и внуки» 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</si>
  <si>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Сохранение культурных ценностей - </t>
    </r>
    <r>
      <rPr>
        <sz val="14"/>
        <rFont val="Times New Roman"/>
        <family val="1"/>
        <charset val="204"/>
      </rPr>
      <t>1140,2</t>
    </r>
    <r>
      <rPr>
        <b/>
        <sz val="14"/>
        <rFont val="Times New Roman"/>
        <family val="1"/>
        <charset val="204"/>
      </rPr>
      <t>: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^МКУК «Усть-Абаканский историко-краеведческий музей» - </t>
    </r>
    <r>
      <rPr>
        <b/>
        <sz val="14"/>
        <rFont val="Times New Roman"/>
        <family val="1"/>
        <charset val="204"/>
      </rPr>
      <t>475,2,</t>
    </r>
    <r>
      <rPr>
        <sz val="14"/>
        <rFont val="Times New Roman"/>
        <family val="1"/>
        <charset val="204"/>
      </rPr>
      <t xml:space="preserve"> в том числе: заработная плата - 185,2; начисления на выплаты по оплате труда - 55,7; услуги связи - 8,4; коммунальные услуги - 112,1; работы, услуги по содержанию имущества - 22,5; прочие работы, услуги - 22,3; прочие расходы - 2,8; увеличение стоимости материальных запасов - 66,2.                                                                                                                                              ^МБУК «Усть-Абаканский районный историко-краеведческий музей» - </t>
    </r>
    <r>
      <rPr>
        <b/>
        <sz val="14"/>
        <rFont val="Times New Roman"/>
        <family val="1"/>
        <charset val="204"/>
      </rPr>
      <t xml:space="preserve">432,5, </t>
    </r>
    <r>
      <rPr>
        <sz val="14"/>
        <rFont val="Times New Roman"/>
        <family val="1"/>
        <charset val="204"/>
      </rPr>
      <t xml:space="preserve">в том числе: заработная плата - 192,5; начисления на выплаты по оплате труда - 44,9; коммунальные услуги - 18,1; услуги по содержанию имущества - 18,2; прочие работы, услуги - 58,6; прочие расходы (пеня, гос.пошлина, налог на имущ.) - 34,3; увеличение стоимости основных средств - 5,5; увеличение стоимости материальных запасов - 60,4.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безопасности музейного фонда и развитие музеев - 33,0</t>
    </r>
    <r>
      <rPr>
        <sz val="14"/>
        <rFont val="Times New Roman"/>
        <family val="1"/>
        <charset val="204"/>
      </rPr>
      <t xml:space="preserve">,                                                                                         ^Проведение Музейного урока "Археологические памятники Салбыкской степи и их сохранение для будующих поколений"- 3,0;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Музейного урока «Наследие тагарцев» - 15,0 (оформление мастер-класов «Этно-браслет» и «Петроглифы»);                                                                                                                                                               ^Приобретение спец.одежды (куртка утепленная) - 15,0.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</t>
    </r>
  </si>
  <si>
    <r>
      <t xml:space="preserve">3.Мероприятия по поддержке и развитию культуры, искусства и архивного дела - 199,5,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праздничных мероприятий, посвященных Дню Победы ст.226 - 158,0;                                                                                          ^День памяти жертв политических репрессий - 5,0;                                                                                                                             ^Приобретение буклетов, календарей по мемориалу «Вечная слава» - 15,0;                                                                                                             ^Районный конкурс рисунков среди детей и подростков «Мы помним» - 1,5;                                                                                              ^Районный квест «История нашего района», посвященный 95-ти летию района - 20,0.   </t>
    </r>
    <r>
      <rPr>
        <b/>
        <sz val="14"/>
        <rFont val="Times New Roman"/>
        <family val="1"/>
        <charset val="204"/>
      </rPr>
      <t xml:space="preserve">                                                       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- 243,3 </t>
    </r>
    <r>
      <rPr>
        <sz val="14"/>
        <rFont val="Times New Roman"/>
        <family val="1"/>
        <charset val="204"/>
      </rPr>
      <t>Арендная плата за пользование имуществом</t>
    </r>
  </si>
  <si>
    <r>
      <t>3.Гармонизация отношений в Усть-Абаканском районе Республики Хакасия и их этнокультурное развитие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1.Мероприятия в сфере развития и гармонизации межнациональных отношений -</t>
    </r>
    <r>
      <rPr>
        <b/>
        <sz val="14"/>
        <rFont val="Times New Roman"/>
        <family val="1"/>
        <charset val="204"/>
      </rPr>
      <t xml:space="preserve"> 126,7:</t>
    </r>
    <r>
      <rPr>
        <sz val="14"/>
        <rFont val="Times New Roman"/>
        <family val="1"/>
        <charset val="204"/>
      </rPr>
      <t xml:space="preserve">                                                                                ^Проведение Районнных Краеведческих игр и фестивалей школьников - 3,0;                                                                                                                                             ^Участие в республиканских мероприятиях - 1,8;                                                                                                                                                                                                                ^Проведение олимпиад для школьников по хакасскому языку - 0,2;                                                                                                           ^Награждение активных участников, реализующих мероприятия этнокультурного содержания, изучения Хакасского языка - 1,7;                                                                                                                                                                                                                                        ^Комплектование литературой на хакасском языке и краеведческой литературой 25 библиотек – филиала МБУК «Усть – Абаканская ЦБС» - 20,0;                                                                                                                                                                                                                                ^Проведение Новогодних встреч - 32,0;                                                                                                                                                                                                                                   ^Приобретение Хакасского национального костюма - 15,0;                                                                                                                                                                                                                ^Изготовление баннеров «В единстве наша сила» для поощрения учреждений культуры за работу в гармонизации межнациональных отношений в районе - 10,0;                                                                                                                                                            ^Участие ансамбля «Добро» в региональном этапе Всероссийского фольклорного конкурса «Казачий круг» - 25,0;                                                                                                                                                                                   ^Праздничное мероприятие для национальных коллективов района «Новогодний хоровод дружбы» - 18,0. </t>
    </r>
  </si>
  <si>
    <r>
      <rPr>
        <b/>
        <sz val="14"/>
        <rFont val="Times New Roman"/>
        <family val="1"/>
        <charset val="204"/>
      </rPr>
      <t xml:space="preserve">1. Обеспечение деятельности подведомственных учреждений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 xml:space="preserve">1535,2, </t>
    </r>
    <r>
      <rPr>
        <sz val="14"/>
        <rFont val="Times New Roman"/>
        <family val="1"/>
        <charset val="204"/>
      </rPr>
      <t xml:space="preserve">в том числе: заработная плата - 1117,0;  начисления на выплаты по оплате труда - 332,9; услуги связи - 22,7; услуги по содержанию имущества - 0,3; прочие работы, услуги - 21,0; увеличение стоимости прочих оборотных запасов - 20,0; прочие расходы - 21,3.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</t>
    </r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</si>
  <si>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- 265,2,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^Военно-спортивные соревнования "Спарта" - 2,8;                                                                                                           ^Мероприятия посвященные 9 мая - 13,1;                                                                                                                                               ^Квест "Всемирный день здоровья" - 4,6;                                                                                                                                                                                                                                                                   ^Трудовой десант - 3,1;                                                                                                                                                                                                    ^Районный слет молодежных добровольческих отрядов "Доброе дело" - 74,8;                                                                                                                                    ^Районная акция "Оберегаем детство" - 1,1;                                                                                                                            ^Выездное мероприятие в о/л "Дружба" - 3,0;                                                                                                                          ^Реализация проекта по временной занятости - 28,6;                                                                                                                                                                       ^Акция на 9 мая Георгиевская ленточка - 3,0;                                                                                                                                        ^Районная акция "Молодежная инициатива" - 39,0;                                                                                                                                                             ^День России 12 июня - 3,0;                                                                                                                                                                                                                                                  ^Акция для детей с огранич.физ.возможностями - 7,5;                                                                                                                                           ^Районный конкурс «Мастер золотые руки» - 6,5;                                                                                                                                            ^XI Форум активной молодежи Усть-Абаканского района - 51,0;                                                                                                                                                       ^Благотворительный сезон - 9,2;                                                                                                                                                    ^Районная акция «Чистый водоем» - 3,3;                                                                                                                                                                                                                                                                           ^Выездное мероприятие «Эко-марафон» - 1,9;                                                                                                                         ^Форум активной молодежи (кредиторка 2018 года) - 9,7.             </t>
    </r>
  </si>
  <si>
    <r>
      <t>Мероприятия по повышению безопасности дорожного движения - 47,4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^Районный творческий конкурс «Дорожная мозаика» - 2,0;                                                                                                                                                                                                       ^Освоение общеразвивающей программы «Безопасные дороги на базе РЦДО «Лаборатория безопасности» - 1,2;                                                                                                                                                                                                                  ^Выездная акция «Безопасность на улицах города» - 13,0;                                                                                                                                                                               ^Профилактическое мероприятие «Дорожный марафон» - 3,2;                                                                                                                                                        ^Районный конкурс – соревнование юных велосипедистов «Безопасное колесо - 2019» - 12,7;                                                     ^Районный марафон отрядов «ЮИД» - 9,9;                                                                                                                                                                                                                     ^Участие в республиканских  мероприятиях и конкурсах по ПДД - 5,4.                           </t>
    </r>
  </si>
  <si>
    <r>
      <t xml:space="preserve">2.Содержание, капитальный ремонт и строительство дорог общего пользования, в том числе разработка ПСД - 7603,8, в том числе: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^Калининский с/с - 2476,23, из них: (Ремонт асфальтобетонного покрытия проезжей части дороги с. Калинино ул. Школьная с парковкой у МБОУ СОШ - 1046,0; Ремонт тротуара по ул. Ленина в с. Калинино - 930,2; Ямочный ремонт асфальтобетонного покрытия дороги по ул. Мира в д. Чапаево - 277,9; Обустройство пешеходного перехода удерживающими пешеходными ограждениями МБОУ Калининская СОШ, д/сад на ул. Ленина в с. Калинино - 222,1);                                                                                                                                                                        ^Усть-Абаканский п/с - 1782,24, из них: (Обустройство пешеходного перехода удерживающими пешеходными ограждениями у МБОУ «Усть-Абаканская СОШ» корпус №3, ул. 30 лет Победы р.п. Усть-Абакан - 304,6; Обустройство пешеходного перехода удерживающими пешеходными ограждениями у МБОУ «Усть-Абаканская СОШ» корпус №1, ул. Кирова рп. Усть-Абакан - 293,4; Ремонт асфальтобетонного покрытия проезжей части дороги по ул. Российская рп. Усть-Абакан - 1184,2);                                                                                                                                        ^Доможаковский с/с - 603,14, из них: (Обустройство пешеходного перехода  удердивающими пешеходными ограждениями у д/с на ул. Механизаторская в аале Доможаков - 303,8; Ремонт дороги ул. Заводская п. Оросительный - 299,3)                                                                                                                                                                                                              ^Опытненский с/с - 463,39, из них: (Ремонт дороги ул. Заречная с. Зеленое - 84,4; Ремонт дороги ул. Фомина с. Зеленое - 251,7; Ремонт дороги ул. Братьев Барахтаевых - 127,3);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</t>
    </r>
  </si>
  <si>
    <r>
      <rPr>
        <sz val="14"/>
        <rFont val="Times New Roman"/>
        <family val="1"/>
        <charset val="204"/>
      </rPr>
      <t xml:space="preserve">^Расцветовский с/с - 1033,06, из них6 (Ремонтное профилирование автомобильной дороги ул. Садовая, протяженностью 585м в п. Расцвет - 299,1; Ремонт дорожного покрытия по ул. Космонавтов п. Расцвет - 683,1; Ремонтное профилирование автомобильной дороги п. Расцвет ул. Майская 30м - 50,9);                                                                                                                      ^Чарковский с/с - 168,24, из них: (Обустройство пешеходного перехода удерживающими пешеходными ограждениями и искусственными неровностями у МБОУ Чарковская СОШ на ул. Ленина аала Чарков);                                                                                                                                 ^Вершино-Биджинский - 1077,54, из них: (с/с Ремонт дороги по ул. Советская с. Вершино-Биджа).                                                                  </t>
    </r>
    <r>
      <rPr>
        <b/>
        <sz val="14"/>
        <rFont val="Times New Roman"/>
        <family val="1"/>
        <charset val="204"/>
      </rPr>
      <t xml:space="preserve"> 3.Капитальный ремонт, ремонт автомобильных дорог общего пользования местного значения городских округов и поселений, малых и отдаленных сел Республики - 16771,4 (РХ)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^Калининский сельсовет - 14376,9 (КтЗ 2018г), из них: (с.Калинино ремонт ул.Ленина (1100м) - 4046,9; д.Чапаево ремонт ул.Кирова (1600м), ул.Красноярская (1407м), ул.Новая (946м) - 10330,0.                                                                                                                                                                                                                                                              ^Расцветовский сельсовет - 2394,5 (КтЗ 2018г) (п.Тепличный ремонт ул.Ленина (380м), ул.Солнечная, (670м) ул.Песочная (523м).      </t>
    </r>
    <r>
      <rPr>
        <b/>
        <sz val="14"/>
        <rFont val="Times New Roman"/>
        <family val="1"/>
        <charset val="204"/>
      </rPr>
      <t xml:space="preserve">     </t>
    </r>
  </si>
  <si>
    <r>
      <rPr>
        <b/>
        <sz val="14"/>
        <rFont val="Times New Roman"/>
        <family val="1"/>
        <charset val="204"/>
      </rPr>
      <t>1.Мероприятия в области государственной поддержки негосударственных некоммерческих организаций</t>
    </r>
    <r>
      <rPr>
        <sz val="14"/>
        <rFont val="Times New Roman"/>
        <family val="1"/>
        <charset val="204"/>
      </rPr>
      <t xml:space="preserve"> - 327,2 субсидии некоммерческой организаци (Красный крест) осуществление уставной деятельности.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2.Мероприятия, направленные на формирование здорового образа жизни - 5,0, </t>
    </r>
    <r>
      <rPr>
        <sz val="14"/>
        <rFont val="Times New Roman"/>
        <family val="1"/>
        <charset val="204"/>
      </rPr>
      <t xml:space="preserve">Палаточный лагерь «Вершина» (ГСМ)                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</si>
  <si>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- 279,0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^Межевание земельного участка, ал Райков, ул.30 лет Победы, уч.18 - 2,5;                                                                                                                     ^Межевание земельного участка, рп Усть-Абакан, ул.Гидролизная - 6,0;                                                                                              ^Межевание земельного участка, рп Усть-Абакан, ул.Октябрьская (участок предач. для разм.библиотеки) - 6,0;                                                                                                                                                                                                     ^Межевание земельного участка, рп Усть-Абакан, ул.Октябрьская, 32 - 5,0;                                                                                              ^Кадастровые работы по образованию и постановке на государственный учет земельных участков - 232,5;                                 ^Межевание земельного участка, рп Усть-Абакан, ул.Добровольского 1В - 9,0;                                                                                         ^Межевание земельных участков, рп Усть-Абакан, ул.Светлая 2, ул.Светлая 4 - 18,0.                                                                                         
</t>
    </r>
    <r>
      <rPr>
        <b/>
        <sz val="13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</si>
  <si>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1.Осуществление муниципальных функций в финансовой сфере - 9917,41: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6951,6; начисления на выплаты по оплате труда – 2098,9; услуги связи – 108,1; работы, услуги по содержанию имущества – 84,5; прочие работы, услуги – 492,51; страховка - 2,9; прочие расходы – 0,5; увеличение стоимости основных средств – 55,9; увеличение стоимости материальных запасов – 122,5.                                                                                                                                                                                                                                              ^В бюджете на 01.01.2019 года было запланировано 300,0 тыс.руб., решениями Совета депутатов от 14.03.2019 из резервного фонда выделено 48,5 тыс.руб., направленые на оказание финансовой поддержки Московскому с/с на реализацию мероприятий по защите населения от чрезвычайных ситуаций (ликвидация последствий ЧС), от 25.06.2019 - 13,3 тыс.руб. направленные на лабораторные исследования и экспертное заключение по анализу атмосферного воздуха на территории жилой застройки р.п.Усть-Абакан, по муниципальной программе "Защита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объектах".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2.Выравнивание бюджетной обеспеченности и обеспечение сбалансированности бюджетов муниципальных образований Усть-Абаканского района - 88794,6, из них: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^Дотации на выравнивание бюджетной обеспеченности поселений - 74567,0;                                                                                                          ^Иные межбюджетные трансферты на поддержку мер по обеспечению сбалансированности бюджетов поселений - 14227,6.</t>
    </r>
    <r>
      <rPr>
        <b/>
        <sz val="14"/>
        <rFont val="Times New Roman"/>
        <family val="1"/>
        <charset val="204"/>
      </rPr>
      <t xml:space="preserve">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</si>
  <si>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3.Обеспечение деятельности подведомственных учреждений (обеспечение деятельности МКУ "Усть-Абаканская районная правовая служба" - 7028,94, </t>
    </r>
    <r>
      <rPr>
        <sz val="14"/>
        <rFont val="Times New Roman"/>
        <family val="1"/>
        <charset val="204"/>
      </rPr>
      <t>из них: заработная плата - 4949,24; начисления на выплаты по оплате труда – 1492,8; командировочные расходы - 22,0; услуги связи – 78,6; работы, услуги по содержанию имущества – 28,6; прочие работы, услуги – 247,5; страхование - 2,0; увеличение стоимости основных средств – 86,0; увеличение стоимости материальных запасов – 113,9; имущественный и транспортный налог, пени – 8,3.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4.Осуществление государственных полномочий по образованию и обеспечению деятельности комиссий по делам несовершеннолетних и защите их прав - 434,6 (РХ)                                                                                                                          5.Осуществление органами местного самоуправления государственных полномочий в области охраны труда - 434,6 (РХ)                                                                                                                                                                                                                                            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- 509,5 (РХ)                                                              7.Осуществление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- 12,0 (РХ)                                                         8.Процентные платежи за обслуживание государственных займов и кредитов - 8,1.                                                                         9.Повышение квалификации и переподготовка муниципальных служащих и глав муниципальных образований - 10,0                                                                                                                                                                                                                                      10.Реализация мероприятий по дополнительному профессиональному образованию муниципальных служащих и глав муниципальных образований - 226,9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</si>
  <si>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библиотечной деятельности - </t>
    </r>
    <r>
      <rPr>
        <sz val="14"/>
        <rFont val="Times New Roman"/>
        <family val="1"/>
        <charset val="204"/>
      </rPr>
      <t>23611,4, из них 23410,3 (МБ), 19,0 (РХ), 182,1(РФ)</t>
    </r>
    <r>
      <rPr>
        <b/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</t>
    </r>
    <r>
      <rPr>
        <sz val="14"/>
        <rFont val="Times New Roman"/>
        <family val="1"/>
        <charset val="204"/>
      </rPr>
      <t xml:space="preserve"> (МБУК «Усть-Абаканская ЦБС») - </t>
    </r>
    <r>
      <rPr>
        <b/>
        <sz val="14"/>
        <rFont val="Times New Roman"/>
        <family val="1"/>
        <charset val="204"/>
      </rPr>
      <t xml:space="preserve">23 067,9, </t>
    </r>
    <r>
      <rPr>
        <sz val="14"/>
        <rFont val="Times New Roman"/>
        <family val="1"/>
        <charset val="204"/>
      </rPr>
      <t>в том числе: заработная плата - 16566,2; начисления на выплаты по оплате труда - 4556,3; услуги связи - 253,8; коммунальные услуги - 855,0; работы, услуги по содержанию имущества - 381,3; прочие работы, услуги - 189,4; прочие расходы - 59,7; увеличение стоимости мат.запасов - 206,2.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2.Мероприятия по поддержке и развитию культуры, искусства и архивного дела - 341,4,</t>
    </r>
    <r>
      <rPr>
        <sz val="14"/>
        <rFont val="Times New Roman"/>
        <family val="1"/>
        <charset val="204"/>
      </rPr>
      <t xml:space="preserve"> в том числе: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>^Выставка в рамках празднования 74-годовщины Победы в ВОВ (приобретение стенда) - 25,0;                                                                                                                                     ^Комплектование книжных фондов библиотек Усть-Абаканской ЦБС - 59,4;                                                                                                                            ^Приобретение библиотечного оборудования (стелажи, столы) - 100,0;                                                                                                                                                                                                                                  ^Проведение мероприятия, направленного на популяризацию чтения в Усть-Абаканском районе "Библиофестиваль - 2019" - 20,1;                                                                                                                                                                                                                       ^Общероссийский день библиотек - 40,0;                                                                                                                                        ^Изготовление и монтаж отлива оцинкованного - 59,5;                                                                                                                             ^Приобретение вкладышей - 2,5;                                                                                                                                                               ^Летняя программа «Чтение» - 25,0;                                                                                                                                                              ^Юбилей Весенненской библиотеки - 9,9.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</si>
  <si>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3.Поддержка отрасли культуры - </t>
    </r>
    <r>
      <rPr>
        <sz val="14"/>
        <rFont val="Times New Roman"/>
        <family val="1"/>
        <charset val="204"/>
      </rPr>
      <t>202,1, из них:</t>
    </r>
    <r>
      <rPr>
        <b/>
        <sz val="14"/>
        <rFont val="Times New Roman"/>
        <family val="1"/>
        <charset val="204"/>
      </rPr>
      <t xml:space="preserve"> 1,0 (МБ), 19,0 (РХ), 182,1(РФ):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^Комплектование книжных фондов библиотек Усть-Абаканской ЦБС - 52,1;                                                                                                                                                                               ^Государственная поддержка лучших работников сельских учреждений культуры в 2019 году (зав.филиала Красноозерное сельск.библиотеки Гончарова И.В.) - 50,0                                                                                                                                                                    ^Государственная поддержка лучших сельских учреждений культуры Солнечный СДК - 100,0 (Укрепление МТБ - Акустическая система)</t>
    </r>
    <r>
      <rPr>
        <b/>
        <sz val="14"/>
        <rFont val="Times New Roman"/>
        <family val="1"/>
        <charset val="204"/>
      </rPr>
      <t xml:space="preserve">                    </t>
    </r>
  </si>
  <si>
    <t>^Огнезащитная обработка кровли - 347,3 (У-Абаканская СОШ-170,6; Калининская СОШ-59,0; Сапоговская СОШ-27,0; Расцветская СОШ-90,7);                                                                                                                                                          ^Испытание качества огнезащитной обработки деревянных конструкций - 61,5 (Усть-Абаканская СОШ-18,0; Усть-Бюрская СОШ-6,0; Росток-4,0; ОШИ-4,0; Красноозерная ООШ-4,0; В-Биджинская СОШ-6,0; Калининская СОШ-6,0; Опытненская СОШ-3,0; Солнечная СОШ-4,0; Московская СОШ-6,5);                                                                                                                                                                                 ^Испытание пожарных кранов и лестниц, огражд.кровли - 31,9 (Усть-Бюрская СОШ-11,0; Росток-6,4; ОШИ-12,1; Московская СОШ-2,4);                                                                                                                                                                                      ^Профилактическое испытание электрооборудования - 14,9 (Расцветская СОШ);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кункурса "Учитель года" - 24,9;                                                                                                                                                   ^Проведение конкурса "Педагог-дошкольник" - 26,8;                                                                                                      ^Приобретение уст-ва противопожарной безопасности - 20,5;                                                                                                                ^Проведение "Августовской конференция"- 10,0;                                                                                                                                                                                     ^Проведение "День учителя" - 40,0;                                                                                                                                                                           ^Проведение "День дошкольного работника" - 15,0;                                                                                                                   ^Материальная помощь молодым специалистам - 55,0;                                                                                                                                    ^Проведение конкурса "Наказ учителю от ветеранов" - 15,0.</t>
  </si>
  <si>
    <r>
      <t>Обеспечение потребности населения в перевозках пассажиров на социально значимых маршрутах - 31,1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Организация межмуниципального транспортного обслуживания населения - Выполнение пассажиро-перевозок по регулируемым тарифам на маршрутах:                                                                                                                                                                                                                                                                          №501 «п.Усть-Абакан – а.Чарков – а.Ах-Хол» - 31,1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</si>
</sst>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right" wrapText="1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right" vertical="top"/>
    </xf>
    <xf numFmtId="0" fontId="15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164" fontId="7" fillId="0" borderId="0" xfId="0" applyNumberFormat="1" applyFont="1" applyFill="1" applyAlignment="1">
      <alignment horizontal="right" vertical="top"/>
    </xf>
    <xf numFmtId="164" fontId="5" fillId="0" borderId="0" xfId="0" applyNumberFormat="1" applyFont="1" applyFill="1" applyAlignment="1">
      <alignment horizontal="right"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5" fillId="0" borderId="0" xfId="0" applyNumberFormat="1" applyFont="1" applyFill="1" applyAlignment="1">
      <alignment horizontal="right" vertical="top"/>
    </xf>
    <xf numFmtId="164" fontId="7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left" vertical="top"/>
    </xf>
    <xf numFmtId="164" fontId="8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Alignment="1">
      <alignment horizontal="left" vertical="top"/>
    </xf>
    <xf numFmtId="164" fontId="4" fillId="0" borderId="0" xfId="0" applyNumberFormat="1" applyFont="1" applyFill="1" applyAlignment="1">
      <alignment horizontal="right" vertical="top"/>
    </xf>
    <xf numFmtId="164" fontId="8" fillId="0" borderId="0" xfId="0" applyNumberFormat="1" applyFont="1" applyFill="1" applyAlignment="1">
      <alignment horizontal="right" vertical="top"/>
    </xf>
    <xf numFmtId="0" fontId="6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164" fontId="1" fillId="0" borderId="0" xfId="0" applyNumberFormat="1" applyFont="1" applyFill="1" applyAlignment="1">
      <alignment vertical="top"/>
    </xf>
    <xf numFmtId="164" fontId="12" fillId="0" borderId="0" xfId="0" applyNumberFormat="1" applyFont="1" applyFill="1" applyAlignment="1">
      <alignment horizontal="left"/>
    </xf>
    <xf numFmtId="164" fontId="14" fillId="0" borderId="0" xfId="0" applyNumberFormat="1" applyFont="1" applyFill="1" applyAlignment="1">
      <alignment horizontal="center"/>
    </xf>
    <xf numFmtId="164" fontId="5" fillId="0" borderId="0" xfId="0" applyNumberFormat="1" applyFont="1" applyFill="1"/>
    <xf numFmtId="164" fontId="15" fillId="0" borderId="0" xfId="0" applyNumberFormat="1" applyFont="1" applyFill="1"/>
    <xf numFmtId="0" fontId="1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top"/>
    </xf>
    <xf numFmtId="0" fontId="12" fillId="0" borderId="0" xfId="0" applyFont="1" applyFill="1" applyAlignment="1">
      <alignment horizontal="left"/>
    </xf>
    <xf numFmtId="164" fontId="1" fillId="3" borderId="1" xfId="0" applyNumberFormat="1" applyFont="1" applyFill="1" applyBorder="1" applyAlignment="1">
      <alignment vertical="top"/>
    </xf>
    <xf numFmtId="0" fontId="1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top"/>
    </xf>
    <xf numFmtId="164" fontId="13" fillId="0" borderId="0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13" fillId="0" borderId="0" xfId="0" applyNumberFormat="1" applyFont="1" applyFill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164" fontId="7" fillId="0" borderId="0" xfId="0" applyNumberFormat="1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 wrapText="1"/>
    </xf>
    <xf numFmtId="164" fontId="19" fillId="0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164" fontId="7" fillId="2" borderId="0" xfId="0" applyNumberFormat="1" applyFont="1" applyFill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13" fillId="2" borderId="0" xfId="0" applyNumberFormat="1" applyFont="1" applyFill="1" applyBorder="1" applyAlignment="1">
      <alignment horizontal="center" vertical="top"/>
    </xf>
    <xf numFmtId="164" fontId="13" fillId="2" borderId="0" xfId="0" applyNumberFormat="1" applyFont="1" applyFill="1" applyAlignment="1">
      <alignment horizontal="center" vertical="top"/>
    </xf>
    <xf numFmtId="164" fontId="8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vertical="top"/>
    </xf>
    <xf numFmtId="164" fontId="1" fillId="0" borderId="6" xfId="0" applyNumberFormat="1" applyFont="1" applyFill="1" applyBorder="1" applyAlignment="1">
      <alignment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6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right" vertical="top" wrapText="1"/>
    </xf>
    <xf numFmtId="164" fontId="8" fillId="0" borderId="0" xfId="0" applyNumberFormat="1" applyFont="1" applyFill="1" applyAlignment="1">
      <alignment horizontal="right" vertical="top" wrapTex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right" vertical="top"/>
    </xf>
    <xf numFmtId="164" fontId="23" fillId="0" borderId="5" xfId="0" applyNumberFormat="1" applyFont="1" applyFill="1" applyBorder="1" applyAlignment="1">
      <alignment horizontal="center" vertical="top"/>
    </xf>
    <xf numFmtId="164" fontId="24" fillId="0" borderId="5" xfId="0" applyNumberFormat="1" applyFont="1" applyFill="1" applyBorder="1" applyAlignment="1">
      <alignment horizontal="right" vertical="top"/>
    </xf>
    <xf numFmtId="164" fontId="24" fillId="0" borderId="0" xfId="0" applyNumberFormat="1" applyFont="1" applyFill="1" applyBorder="1" applyAlignment="1">
      <alignment horizontal="right" vertical="top"/>
    </xf>
    <xf numFmtId="164" fontId="23" fillId="0" borderId="5" xfId="0" applyNumberFormat="1" applyFont="1" applyFill="1" applyBorder="1" applyAlignment="1">
      <alignment horizontal="right" vertical="top"/>
    </xf>
    <xf numFmtId="164" fontId="24" fillId="0" borderId="1" xfId="0" applyNumberFormat="1" applyFont="1" applyFill="1" applyBorder="1" applyAlignment="1">
      <alignment horizontal="right" vertical="top"/>
    </xf>
    <xf numFmtId="164" fontId="8" fillId="0" borderId="1" xfId="0" applyNumberFormat="1" applyFont="1" applyFill="1" applyBorder="1" applyAlignment="1">
      <alignment horizontal="right" vertical="top"/>
    </xf>
    <xf numFmtId="164" fontId="23" fillId="0" borderId="1" xfId="0" applyNumberFormat="1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24" fillId="0" borderId="5" xfId="0" applyNumberFormat="1" applyFont="1" applyFill="1" applyBorder="1" applyAlignment="1">
      <alignment vertical="top"/>
    </xf>
    <xf numFmtId="164" fontId="23" fillId="0" borderId="5" xfId="0" applyNumberFormat="1" applyFont="1" applyFill="1" applyBorder="1" applyAlignment="1">
      <alignment vertical="top"/>
    </xf>
    <xf numFmtId="164" fontId="24" fillId="0" borderId="8" xfId="0" applyNumberFormat="1" applyFont="1" applyFill="1" applyBorder="1" applyAlignment="1">
      <alignment vertical="top"/>
    </xf>
    <xf numFmtId="164" fontId="23" fillId="0" borderId="8" xfId="0" applyNumberFormat="1" applyFont="1" applyFill="1" applyBorder="1" applyAlignment="1">
      <alignment vertical="top"/>
    </xf>
    <xf numFmtId="164" fontId="23" fillId="0" borderId="8" xfId="0" applyNumberFormat="1" applyFont="1" applyFill="1" applyBorder="1" applyAlignment="1">
      <alignment horizontal="center" vertical="top"/>
    </xf>
    <xf numFmtId="164" fontId="24" fillId="0" borderId="6" xfId="0" applyNumberFormat="1" applyFont="1" applyFill="1" applyBorder="1" applyAlignment="1">
      <alignment vertical="top"/>
    </xf>
    <xf numFmtId="164" fontId="23" fillId="0" borderId="6" xfId="0" applyNumberFormat="1" applyFont="1" applyFill="1" applyBorder="1" applyAlignment="1">
      <alignment vertical="top"/>
    </xf>
    <xf numFmtId="164" fontId="4" fillId="0" borderId="5" xfId="0" applyNumberFormat="1" applyFont="1" applyFill="1" applyBorder="1" applyAlignment="1">
      <alignment horizontal="right" vertical="top"/>
    </xf>
    <xf numFmtId="164" fontId="8" fillId="0" borderId="5" xfId="0" applyNumberFormat="1" applyFont="1" applyFill="1" applyBorder="1" applyAlignment="1">
      <alignment horizontal="right" vertical="top"/>
    </xf>
    <xf numFmtId="164" fontId="4" fillId="0" borderId="8" xfId="0" applyNumberFormat="1" applyFont="1" applyFill="1" applyBorder="1" applyAlignment="1">
      <alignment horizontal="right" vertical="top"/>
    </xf>
    <xf numFmtId="164" fontId="8" fillId="0" borderId="8" xfId="0" applyNumberFormat="1" applyFont="1" applyFill="1" applyBorder="1" applyAlignment="1">
      <alignment horizontal="right" vertical="top"/>
    </xf>
    <xf numFmtId="164" fontId="23" fillId="0" borderId="8" xfId="0" applyNumberFormat="1" applyFont="1" applyFill="1" applyBorder="1" applyAlignment="1">
      <alignment horizontal="right" vertical="top"/>
    </xf>
    <xf numFmtId="164" fontId="4" fillId="0" borderId="6" xfId="0" applyNumberFormat="1" applyFont="1" applyFill="1" applyBorder="1" applyAlignment="1">
      <alignment horizontal="right" vertical="top"/>
    </xf>
    <xf numFmtId="164" fontId="23" fillId="0" borderId="6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right" vertical="top"/>
    </xf>
    <xf numFmtId="164" fontId="4" fillId="0" borderId="4" xfId="0" applyNumberFormat="1" applyFont="1" applyFill="1" applyBorder="1" applyAlignment="1">
      <alignment horizontal="right" vertical="top"/>
    </xf>
    <xf numFmtId="164" fontId="8" fillId="0" borderId="5" xfId="0" applyNumberFormat="1" applyFont="1" applyFill="1" applyBorder="1" applyAlignment="1">
      <alignment horizontal="center" vertical="top"/>
    </xf>
    <xf numFmtId="164" fontId="24" fillId="0" borderId="6" xfId="0" applyNumberFormat="1" applyFont="1" applyFill="1" applyBorder="1" applyAlignment="1">
      <alignment horizontal="right" vertical="top"/>
    </xf>
    <xf numFmtId="164" fontId="24" fillId="0" borderId="8" xfId="0" applyNumberFormat="1" applyFont="1" applyFill="1" applyBorder="1" applyAlignment="1">
      <alignment horizontal="right" vertical="top"/>
    </xf>
    <xf numFmtId="164" fontId="23" fillId="0" borderId="6" xfId="0" applyNumberFormat="1" applyFont="1" applyFill="1" applyBorder="1" applyAlignment="1">
      <alignment horizontal="righ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right" vertical="top"/>
    </xf>
    <xf numFmtId="164" fontId="8" fillId="0" borderId="6" xfId="0" applyNumberFormat="1" applyFont="1" applyFill="1" applyBorder="1" applyAlignment="1">
      <alignment horizontal="center" vertical="top"/>
    </xf>
    <xf numFmtId="164" fontId="25" fillId="0" borderId="1" xfId="0" applyNumberFormat="1" applyFont="1" applyFill="1" applyBorder="1" applyAlignment="1">
      <alignment horizontal="right" vertical="top"/>
    </xf>
    <xf numFmtId="164" fontId="26" fillId="0" borderId="5" xfId="0" applyNumberFormat="1" applyFont="1" applyFill="1" applyBorder="1" applyAlignment="1">
      <alignment horizontal="right" vertical="top"/>
    </xf>
    <xf numFmtId="164" fontId="26" fillId="0" borderId="8" xfId="0" applyNumberFormat="1" applyFont="1" applyFill="1" applyBorder="1" applyAlignment="1">
      <alignment horizontal="right" vertical="top"/>
    </xf>
    <xf numFmtId="164" fontId="26" fillId="0" borderId="6" xfId="0" applyNumberFormat="1" applyFont="1" applyFill="1" applyBorder="1" applyAlignment="1">
      <alignment horizontal="right" vertical="top"/>
    </xf>
    <xf numFmtId="164" fontId="23" fillId="0" borderId="5" xfId="1" applyNumberFormat="1" applyFont="1" applyFill="1" applyBorder="1" applyAlignment="1">
      <alignment horizontal="right" vertical="top"/>
    </xf>
    <xf numFmtId="164" fontId="8" fillId="0" borderId="5" xfId="1" applyNumberFormat="1" applyFont="1" applyFill="1" applyBorder="1" applyAlignment="1">
      <alignment horizontal="right" vertical="top"/>
    </xf>
    <xf numFmtId="164" fontId="27" fillId="0" borderId="5" xfId="0" applyNumberFormat="1" applyFont="1" applyFill="1" applyBorder="1" applyAlignment="1">
      <alignment horizontal="right" vertical="top"/>
    </xf>
    <xf numFmtId="164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left" vertical="top"/>
    </xf>
    <xf numFmtId="164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top"/>
    </xf>
    <xf numFmtId="165" fontId="23" fillId="0" borderId="1" xfId="0" applyNumberFormat="1" applyFont="1" applyFill="1" applyBorder="1" applyAlignment="1">
      <alignment vertical="top" wrapText="1"/>
    </xf>
    <xf numFmtId="165" fontId="24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25" fillId="0" borderId="7" xfId="0" applyFont="1" applyFill="1" applyBorder="1" applyAlignment="1">
      <alignment vertical="top" wrapText="1"/>
    </xf>
    <xf numFmtId="165" fontId="24" fillId="0" borderId="5" xfId="0" applyNumberFormat="1" applyFont="1" applyFill="1" applyBorder="1" applyAlignment="1">
      <alignment vertical="top" wrapText="1"/>
    </xf>
    <xf numFmtId="165" fontId="24" fillId="0" borderId="1" xfId="0" applyNumberFormat="1" applyFont="1" applyFill="1" applyBorder="1" applyAlignment="1">
      <alignment horizontal="center" vertical="top"/>
    </xf>
    <xf numFmtId="0" fontId="25" fillId="0" borderId="2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30" fillId="0" borderId="1" xfId="0" applyFont="1" applyFill="1" applyBorder="1" applyAlignment="1">
      <alignment vertical="top" wrapText="1"/>
    </xf>
    <xf numFmtId="0" fontId="30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165" fontId="24" fillId="0" borderId="8" xfId="0" applyNumberFormat="1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vertical="top"/>
    </xf>
    <xf numFmtId="165" fontId="23" fillId="0" borderId="8" xfId="0" applyNumberFormat="1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left" vertical="top"/>
    </xf>
    <xf numFmtId="165" fontId="4" fillId="0" borderId="6" xfId="0" applyNumberFormat="1" applyFont="1" applyFill="1" applyBorder="1" applyAlignment="1">
      <alignment horizontal="left" vertical="top"/>
    </xf>
    <xf numFmtId="0" fontId="4" fillId="0" borderId="6" xfId="0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vertical="top" wrapText="1"/>
    </xf>
    <xf numFmtId="165" fontId="8" fillId="0" borderId="5" xfId="0" applyNumberFormat="1" applyFont="1" applyFill="1" applyBorder="1" applyAlignment="1">
      <alignment horizontal="center" vertical="top"/>
    </xf>
    <xf numFmtId="0" fontId="30" fillId="0" borderId="5" xfId="0" applyFont="1" applyFill="1" applyBorder="1" applyAlignment="1">
      <alignment vertical="top" wrapText="1"/>
    </xf>
    <xf numFmtId="0" fontId="30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24" fillId="0" borderId="8" xfId="0" applyFont="1" applyFill="1" applyBorder="1" applyAlignment="1">
      <alignment vertical="top" wrapText="1"/>
    </xf>
    <xf numFmtId="165" fontId="24" fillId="0" borderId="6" xfId="0" applyNumberFormat="1" applyFont="1" applyFill="1" applyBorder="1" applyAlignment="1">
      <alignment vertical="top" wrapText="1"/>
    </xf>
    <xf numFmtId="0" fontId="25" fillId="0" borderId="5" xfId="0" applyFont="1" applyFill="1" applyBorder="1" applyAlignment="1">
      <alignment horizontal="left" vertical="top" wrapText="1"/>
    </xf>
    <xf numFmtId="165" fontId="23" fillId="0" borderId="5" xfId="0" applyNumberFormat="1" applyFont="1" applyFill="1" applyBorder="1" applyAlignment="1">
      <alignment vertical="top" wrapText="1"/>
    </xf>
    <xf numFmtId="0" fontId="25" fillId="0" borderId="9" xfId="0" applyFont="1" applyFill="1" applyBorder="1" applyAlignment="1">
      <alignment horizontal="left" vertical="top" wrapText="1"/>
    </xf>
    <xf numFmtId="165" fontId="23" fillId="0" borderId="6" xfId="0" applyNumberFormat="1" applyFont="1" applyFill="1" applyBorder="1" applyAlignment="1">
      <alignment vertical="top" wrapText="1"/>
    </xf>
    <xf numFmtId="0" fontId="25" fillId="0" borderId="10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165" fontId="8" fillId="0" borderId="8" xfId="0" applyNumberFormat="1" applyFont="1" applyFill="1" applyBorder="1" applyAlignment="1">
      <alignment horizontal="center" vertical="top"/>
    </xf>
    <xf numFmtId="0" fontId="23" fillId="0" borderId="6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>
      <alignment horizontal="center" vertical="top"/>
    </xf>
    <xf numFmtId="0" fontId="2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65" fontId="23" fillId="0" borderId="1" xfId="0" applyNumberFormat="1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0" fontId="25" fillId="0" borderId="5" xfId="0" applyFont="1" applyFill="1" applyBorder="1" applyAlignment="1">
      <alignment vertical="top" wrapText="1"/>
    </xf>
    <xf numFmtId="165" fontId="23" fillId="0" borderId="5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5" fontId="30" fillId="0" borderId="2" xfId="0" applyNumberFormat="1" applyFont="1" applyFill="1" applyBorder="1" applyAlignment="1">
      <alignment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horizontal="left" vertical="top" wrapText="1"/>
    </xf>
    <xf numFmtId="165" fontId="24" fillId="2" borderId="1" xfId="0" applyNumberFormat="1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center" vertical="top" wrapText="1"/>
    </xf>
    <xf numFmtId="165" fontId="24" fillId="0" borderId="5" xfId="0" applyNumberFormat="1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left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49" fontId="4" fillId="0" borderId="8" xfId="0" applyNumberFormat="1" applyFont="1" applyFill="1" applyBorder="1" applyAlignment="1">
      <alignment vertical="top"/>
    </xf>
    <xf numFmtId="0" fontId="8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9" fontId="8" fillId="0" borderId="5" xfId="1" applyFont="1" applyFill="1" applyBorder="1" applyAlignment="1">
      <alignment horizontal="center" vertical="top"/>
    </xf>
    <xf numFmtId="9" fontId="30" fillId="0" borderId="5" xfId="1" applyFont="1" applyFill="1" applyBorder="1" applyAlignment="1">
      <alignment horizontal="left" vertical="top" wrapText="1"/>
    </xf>
    <xf numFmtId="9" fontId="24" fillId="0" borderId="5" xfId="1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wrapText="1"/>
    </xf>
    <xf numFmtId="0" fontId="4" fillId="0" borderId="0" xfId="0" applyNumberFormat="1" applyFont="1" applyFill="1"/>
    <xf numFmtId="0" fontId="26" fillId="0" borderId="7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 vertical="top"/>
    </xf>
    <xf numFmtId="0" fontId="26" fillId="0" borderId="9" xfId="0" applyFont="1" applyFill="1" applyBorder="1" applyAlignment="1">
      <alignment vertical="top" wrapText="1"/>
    </xf>
    <xf numFmtId="165" fontId="23" fillId="0" borderId="8" xfId="0" applyNumberFormat="1" applyFont="1" applyFill="1" applyBorder="1" applyAlignment="1">
      <alignment horizontal="left" vertical="top" wrapText="1"/>
    </xf>
    <xf numFmtId="0" fontId="25" fillId="0" borderId="9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/>
    </xf>
    <xf numFmtId="0" fontId="15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left" vertical="top" wrapText="1"/>
    </xf>
    <xf numFmtId="0" fontId="23" fillId="0" borderId="8" xfId="0" applyFont="1" applyFill="1" applyBorder="1" applyAlignment="1">
      <alignment horizontal="left" vertical="top" wrapText="1"/>
    </xf>
    <xf numFmtId="0" fontId="4" fillId="0" borderId="0" xfId="0" applyFont="1" applyFill="1" applyAlignment="1"/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66FF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7"/>
  <sheetViews>
    <sheetView zoomScaleSheetLayoutView="100" workbookViewId="0">
      <selection activeCell="G152" sqref="G152"/>
    </sheetView>
  </sheetViews>
  <sheetFormatPr defaultRowHeight="15.75"/>
  <cols>
    <col min="1" max="1" width="42.7109375" style="43" customWidth="1"/>
    <col min="2" max="2" width="18.5703125" style="32" customWidth="1"/>
    <col min="3" max="3" width="21.5703125" style="32" customWidth="1"/>
    <col min="4" max="4" width="18" style="51" hidden="1" customWidth="1"/>
    <col min="5" max="5" width="17.28515625" style="32" customWidth="1"/>
    <col min="6" max="6" width="17.28515625" style="61" hidden="1" customWidth="1"/>
    <col min="7" max="7" width="17.28515625" style="32" customWidth="1"/>
    <col min="8" max="8" width="17.28515625" style="51" hidden="1" customWidth="1"/>
    <col min="9" max="9" width="68.28515625" style="41" customWidth="1"/>
    <col min="10" max="10" width="44" style="41" customWidth="1"/>
    <col min="11" max="16384" width="9.140625" style="1"/>
  </cols>
  <sheetData>
    <row r="1" spans="1:11" s="3" customFormat="1" ht="25.5">
      <c r="A1" s="233" t="s">
        <v>132</v>
      </c>
      <c r="B1" s="233"/>
      <c r="C1" s="233"/>
      <c r="D1" s="233"/>
      <c r="E1" s="233"/>
      <c r="F1" s="233"/>
      <c r="G1" s="233"/>
      <c r="H1" s="233"/>
      <c r="I1" s="233"/>
      <c r="J1" s="233"/>
      <c r="K1" s="25"/>
    </row>
    <row r="2" spans="1:11" s="3" customFormat="1" ht="25.5">
      <c r="A2" s="233" t="s">
        <v>131</v>
      </c>
      <c r="B2" s="233"/>
      <c r="C2" s="233"/>
      <c r="D2" s="233"/>
      <c r="E2" s="233"/>
      <c r="F2" s="233"/>
      <c r="G2" s="233"/>
      <c r="H2" s="233"/>
      <c r="I2" s="233"/>
      <c r="J2" s="233"/>
      <c r="K2" s="25"/>
    </row>
    <row r="3" spans="1:11" s="3" customFormat="1" ht="25.5">
      <c r="A3" s="233" t="s">
        <v>234</v>
      </c>
      <c r="B3" s="233"/>
      <c r="C3" s="233"/>
      <c r="D3" s="233"/>
      <c r="E3" s="233"/>
      <c r="F3" s="233"/>
      <c r="G3" s="233"/>
      <c r="H3" s="233"/>
      <c r="I3" s="233"/>
      <c r="J3" s="233"/>
      <c r="K3" s="25"/>
    </row>
    <row r="4" spans="1:11" s="3" customFormat="1" ht="20.25" customHeight="1">
      <c r="A4" s="4"/>
      <c r="B4" s="28"/>
      <c r="C4" s="15"/>
      <c r="D4" s="49"/>
      <c r="E4" s="15"/>
      <c r="F4" s="58"/>
      <c r="G4" s="15"/>
      <c r="H4" s="49"/>
      <c r="I4" s="16"/>
      <c r="J4" s="5" t="s">
        <v>55</v>
      </c>
      <c r="K4" s="15"/>
    </row>
    <row r="5" spans="1:11" ht="63">
      <c r="A5" s="38" t="s">
        <v>0</v>
      </c>
      <c r="B5" s="29" t="s">
        <v>1</v>
      </c>
      <c r="C5" s="29" t="s">
        <v>2</v>
      </c>
      <c r="D5" s="55" t="s">
        <v>198</v>
      </c>
      <c r="E5" s="29" t="s">
        <v>8</v>
      </c>
      <c r="F5" s="59" t="s">
        <v>199</v>
      </c>
      <c r="G5" s="29" t="s">
        <v>3</v>
      </c>
      <c r="H5" s="55" t="s">
        <v>200</v>
      </c>
      <c r="I5" s="38" t="s">
        <v>54</v>
      </c>
      <c r="J5" s="38" t="s">
        <v>4</v>
      </c>
    </row>
    <row r="6" spans="1:11" ht="27" customHeight="1">
      <c r="A6" s="39" t="s">
        <v>7</v>
      </c>
      <c r="B6" s="30">
        <f t="shared" ref="B6:C9" si="0">B11+B26+B31+B52+B57+B87+B92+B117+B122+B127+B152+B157+B172+B177+B202+B207+B227+B232+B237+B242</f>
        <v>1257593.7639500003</v>
      </c>
      <c r="C6" s="30">
        <f t="shared" si="0"/>
        <v>1092769.23698</v>
      </c>
      <c r="D6" s="47">
        <f>C6*100/B6</f>
        <v>86.893659010179903</v>
      </c>
      <c r="E6" s="30">
        <f>E11+E26+E31+E52+E57+E87+E92+E117+E122+E127+E152+E157+E172+E177+E202+E207+E227+E232+E237+E242</f>
        <v>1092747.73477</v>
      </c>
      <c r="F6" s="57">
        <f>E6*100/B6</f>
        <v>86.891949220372069</v>
      </c>
      <c r="G6" s="30">
        <f>G11+G26+G31+G52+G57+G87+G92+G117+G122+G127+G152+G157+G172+G177+G202+G207+G227+G232+G237+G242</f>
        <v>1126141.66438</v>
      </c>
      <c r="H6" s="47">
        <f t="shared" ref="H6:H8" si="1">G6*100/B6</f>
        <v>89.547332108492654</v>
      </c>
      <c r="I6" s="11"/>
      <c r="J6" s="11"/>
    </row>
    <row r="7" spans="1:11" ht="36" customHeight="1">
      <c r="A7" s="40" t="s">
        <v>133</v>
      </c>
      <c r="B7" s="30">
        <f t="shared" si="0"/>
        <v>170113.41769</v>
      </c>
      <c r="C7" s="30">
        <f t="shared" si="0"/>
        <v>75817.25172</v>
      </c>
      <c r="D7" s="47">
        <f t="shared" ref="D7:D8" si="2">C7*100/B7</f>
        <v>44.568648816498893</v>
      </c>
      <c r="E7" s="30">
        <f>E12+E27+E32+E53+E58+E88+E93+E118+E123+E128+E153+E158+E173+E178+E203+E208+E228+E233+E238+E243</f>
        <v>75817.25172</v>
      </c>
      <c r="F7" s="57">
        <f>E7*100/B7</f>
        <v>44.568648816498893</v>
      </c>
      <c r="G7" s="30">
        <f>G12+G27+G32+G53+G58+G88+G93+G118+G123+G128+G153+G158+G173+G178+G203+G208+G228+G233+G238+G243</f>
        <v>75817.3</v>
      </c>
      <c r="H7" s="47">
        <f t="shared" si="1"/>
        <v>44.568677197564099</v>
      </c>
      <c r="I7" s="11"/>
      <c r="J7" s="11"/>
    </row>
    <row r="8" spans="1:11" ht="42.75">
      <c r="A8" s="40" t="s">
        <v>196</v>
      </c>
      <c r="B8" s="30">
        <f t="shared" si="0"/>
        <v>855317.59376000008</v>
      </c>
      <c r="C8" s="30">
        <f t="shared" si="0"/>
        <v>722267.60336999991</v>
      </c>
      <c r="D8" s="47">
        <f t="shared" si="2"/>
        <v>84.444375824761352</v>
      </c>
      <c r="E8" s="30">
        <f>E13+E28+E33+E54+E59+E89+E94+E119+E124+E129+E154+E159+E174+E179+E204+E209+E229+E234+E239+E244</f>
        <v>722264.03668999986</v>
      </c>
      <c r="F8" s="57">
        <f>E8*100/B8</f>
        <v>84.443958824102623</v>
      </c>
      <c r="G8" s="30">
        <f>G13+G28+G33+G54+G59+G89+G94+G119+G124+G129+G154+G159+G174+G179+G204+G209+G229+G234+G239+G244</f>
        <v>740563.30439999991</v>
      </c>
      <c r="H8" s="47">
        <f t="shared" si="1"/>
        <v>86.583429336986157</v>
      </c>
      <c r="I8" s="11"/>
      <c r="J8" s="11"/>
    </row>
    <row r="9" spans="1:11" ht="60" customHeight="1">
      <c r="A9" s="40" t="s">
        <v>134</v>
      </c>
      <c r="B9" s="30">
        <f t="shared" si="0"/>
        <v>0</v>
      </c>
      <c r="C9" s="30">
        <f t="shared" si="0"/>
        <v>0</v>
      </c>
      <c r="D9" s="47"/>
      <c r="E9" s="30">
        <f>E14+E29+E34+E55+E60+E90+E95+E120+E125+E130+E155+E160+E175+E180+E205+E210+E230+E235+E240+E245</f>
        <v>0</v>
      </c>
      <c r="F9" s="57"/>
      <c r="G9" s="30">
        <f>G14+G29+G34+G55+G60+G90+G95+G120+G125+G130+G155+G160+G175+G180+G205+G210+G230+G235+G240+G245</f>
        <v>0</v>
      </c>
      <c r="H9" s="47"/>
      <c r="I9" s="11"/>
      <c r="J9" s="11"/>
    </row>
    <row r="10" spans="1:11" ht="30.75" customHeight="1">
      <c r="A10" s="238" t="s">
        <v>242</v>
      </c>
      <c r="B10" s="239"/>
      <c r="C10" s="239"/>
      <c r="D10" s="239"/>
      <c r="E10" s="239"/>
      <c r="F10" s="239"/>
      <c r="G10" s="239"/>
      <c r="H10" s="239"/>
      <c r="I10" s="239"/>
      <c r="J10" s="240"/>
    </row>
    <row r="11" spans="1:11">
      <c r="A11" s="13" t="s">
        <v>7</v>
      </c>
      <c r="B11" s="31">
        <f t="shared" ref="B11:G14" si="3">B16+B21</f>
        <v>12357.19587</v>
      </c>
      <c r="C11" s="31">
        <f t="shared" si="3"/>
        <v>12308.917300000001</v>
      </c>
      <c r="D11" s="47">
        <f>C11*100/B11</f>
        <v>99.609308046033263</v>
      </c>
      <c r="E11" s="31">
        <f t="shared" si="3"/>
        <v>12308.917300000001</v>
      </c>
      <c r="F11" s="47">
        <f>E11*100/B11</f>
        <v>99.609308046033263</v>
      </c>
      <c r="G11" s="31">
        <f t="shared" si="3"/>
        <v>12325.489860000001</v>
      </c>
      <c r="H11" s="47">
        <f t="shared" ref="H11" si="4">G11*100/B11</f>
        <v>99.743420672994489</v>
      </c>
      <c r="I11" s="11"/>
      <c r="J11" s="11"/>
    </row>
    <row r="12" spans="1:11" ht="31.5">
      <c r="A12" s="13" t="s">
        <v>9</v>
      </c>
      <c r="B12" s="31">
        <f t="shared" si="3"/>
        <v>0</v>
      </c>
      <c r="C12" s="31">
        <f t="shared" si="3"/>
        <v>0</v>
      </c>
      <c r="D12" s="47"/>
      <c r="E12" s="31">
        <f t="shared" si="3"/>
        <v>0</v>
      </c>
      <c r="F12" s="47"/>
      <c r="G12" s="31">
        <f t="shared" si="3"/>
        <v>0</v>
      </c>
      <c r="H12" s="47"/>
      <c r="I12" s="11"/>
      <c r="J12" s="11"/>
    </row>
    <row r="13" spans="1:11">
      <c r="A13" s="13" t="s">
        <v>5</v>
      </c>
      <c r="B13" s="31">
        <f t="shared" si="3"/>
        <v>3722.7805899999998</v>
      </c>
      <c r="C13" s="31">
        <f t="shared" si="3"/>
        <v>3681.3412099999996</v>
      </c>
      <c r="D13" s="47">
        <f>C13*100/B13</f>
        <v>98.886870203650659</v>
      </c>
      <c r="E13" s="31">
        <f t="shared" si="3"/>
        <v>3681.3412099999996</v>
      </c>
      <c r="F13" s="47">
        <f>E13*100/B13</f>
        <v>98.886870203650659</v>
      </c>
      <c r="G13" s="31">
        <f t="shared" si="3"/>
        <v>3691.2745799999993</v>
      </c>
      <c r="H13" s="47">
        <f t="shared" ref="H13" si="5">G13*100/B13</f>
        <v>99.153696833903382</v>
      </c>
      <c r="I13" s="11"/>
      <c r="J13" s="11"/>
    </row>
    <row r="14" spans="1:11" ht="31.5">
      <c r="A14" s="13" t="s">
        <v>6</v>
      </c>
      <c r="B14" s="31">
        <f t="shared" si="3"/>
        <v>0</v>
      </c>
      <c r="C14" s="31">
        <f t="shared" si="3"/>
        <v>0</v>
      </c>
      <c r="D14" s="47"/>
      <c r="E14" s="31">
        <f t="shared" si="3"/>
        <v>0</v>
      </c>
      <c r="F14" s="47"/>
      <c r="G14" s="31">
        <f t="shared" si="3"/>
        <v>0</v>
      </c>
      <c r="H14" s="47"/>
      <c r="I14" s="11"/>
      <c r="J14" s="11"/>
    </row>
    <row r="15" spans="1:11" s="2" customFormat="1" ht="21" customHeight="1">
      <c r="A15" s="235" t="s">
        <v>10</v>
      </c>
      <c r="B15" s="236"/>
      <c r="C15" s="236"/>
      <c r="D15" s="236"/>
      <c r="E15" s="236"/>
      <c r="F15" s="236"/>
      <c r="G15" s="236"/>
      <c r="H15" s="236"/>
      <c r="I15" s="237"/>
      <c r="J15" s="12"/>
    </row>
    <row r="16" spans="1:11" ht="40.5" customHeight="1">
      <c r="A16" s="13" t="s">
        <v>7</v>
      </c>
      <c r="B16" s="31">
        <v>8779</v>
      </c>
      <c r="C16" s="31">
        <v>8760.0274399999998</v>
      </c>
      <c r="D16" s="47">
        <f>C16*100/B16</f>
        <v>99.78388700307552</v>
      </c>
      <c r="E16" s="31">
        <v>8760.0274399999998</v>
      </c>
      <c r="F16" s="57">
        <f>E16*100/B16</f>
        <v>99.78388700307552</v>
      </c>
      <c r="G16" s="31">
        <v>8776.6</v>
      </c>
      <c r="H16" s="47">
        <f>G16*100/B16</f>
        <v>99.972662034400273</v>
      </c>
      <c r="I16" s="11" t="s">
        <v>135</v>
      </c>
      <c r="J16" s="11"/>
    </row>
    <row r="17" spans="1:10" ht="31.5" hidden="1">
      <c r="A17" s="13" t="s">
        <v>9</v>
      </c>
      <c r="B17" s="31"/>
      <c r="C17" s="31"/>
      <c r="D17" s="47" t="e">
        <f t="shared" ref="D17:D18" si="6">C17*100/B17</f>
        <v>#DIV/0!</v>
      </c>
      <c r="E17" s="31"/>
      <c r="F17" s="57" t="e">
        <f t="shared" ref="F17:F18" si="7">E17*100/B17</f>
        <v>#DIV/0!</v>
      </c>
      <c r="G17" s="31"/>
      <c r="H17" s="47" t="e">
        <f t="shared" ref="H17:H18" si="8">G17*100/B17</f>
        <v>#DIV/0!</v>
      </c>
      <c r="I17" s="11"/>
      <c r="J17" s="11"/>
    </row>
    <row r="18" spans="1:10" ht="40.5" customHeight="1">
      <c r="A18" s="13" t="s">
        <v>5</v>
      </c>
      <c r="B18" s="31">
        <v>795</v>
      </c>
      <c r="C18" s="31">
        <v>782.86662999999999</v>
      </c>
      <c r="D18" s="47">
        <f t="shared" si="6"/>
        <v>98.473789937106915</v>
      </c>
      <c r="E18" s="31">
        <v>782.86662999999999</v>
      </c>
      <c r="F18" s="57">
        <f t="shared" si="7"/>
        <v>98.473789937106915</v>
      </c>
      <c r="G18" s="31">
        <v>792.8</v>
      </c>
      <c r="H18" s="47">
        <f t="shared" si="8"/>
        <v>99.723270440251568</v>
      </c>
      <c r="I18" s="11" t="s">
        <v>125</v>
      </c>
      <c r="J18" s="11"/>
    </row>
    <row r="19" spans="1:10" ht="24" hidden="1" customHeight="1">
      <c r="A19" s="13" t="s">
        <v>6</v>
      </c>
      <c r="B19" s="31"/>
      <c r="C19" s="31"/>
      <c r="D19" s="47"/>
      <c r="E19" s="31"/>
      <c r="F19" s="57"/>
      <c r="G19" s="31"/>
      <c r="H19" s="47"/>
      <c r="I19" s="11"/>
      <c r="J19" s="11"/>
    </row>
    <row r="20" spans="1:10" s="2" customFormat="1">
      <c r="A20" s="235" t="s">
        <v>11</v>
      </c>
      <c r="B20" s="236"/>
      <c r="C20" s="236"/>
      <c r="D20" s="236"/>
      <c r="E20" s="236"/>
      <c r="F20" s="236"/>
      <c r="G20" s="236"/>
      <c r="H20" s="236"/>
      <c r="I20" s="237"/>
      <c r="J20" s="12"/>
    </row>
    <row r="21" spans="1:10" ht="77.25" customHeight="1">
      <c r="A21" s="13" t="s">
        <v>7</v>
      </c>
      <c r="B21" s="31">
        <v>3578.19587</v>
      </c>
      <c r="C21" s="31">
        <v>3548.8898600000002</v>
      </c>
      <c r="D21" s="47">
        <f t="shared" ref="D21:D23" si="9">C21*100/B21</f>
        <v>99.180983627930914</v>
      </c>
      <c r="E21" s="31">
        <v>3548.8898600000002</v>
      </c>
      <c r="F21" s="57">
        <f>E21*100/B21</f>
        <v>99.180983627930914</v>
      </c>
      <c r="G21" s="31">
        <v>3548.8898600000002</v>
      </c>
      <c r="H21" s="47">
        <f t="shared" ref="H21" si="10">G21*100/B21</f>
        <v>99.180983627930914</v>
      </c>
      <c r="I21" s="41" t="s">
        <v>266</v>
      </c>
      <c r="J21" s="11" t="s">
        <v>267</v>
      </c>
    </row>
    <row r="22" spans="1:10" ht="31.5" hidden="1">
      <c r="A22" s="13" t="s">
        <v>9</v>
      </c>
      <c r="B22" s="31"/>
      <c r="C22" s="31"/>
      <c r="D22" s="47" t="e">
        <f t="shared" si="9"/>
        <v>#DIV/0!</v>
      </c>
      <c r="E22" s="31"/>
      <c r="F22" s="57"/>
      <c r="G22" s="31"/>
      <c r="H22" s="47"/>
      <c r="I22" s="11"/>
      <c r="J22" s="11"/>
    </row>
    <row r="23" spans="1:10" ht="27" customHeight="1">
      <c r="A23" s="13" t="s">
        <v>5</v>
      </c>
      <c r="B23" s="31">
        <f>254.45984+2571.38075+101.94</f>
        <v>2927.7805899999998</v>
      </c>
      <c r="C23" s="31">
        <f>254.45984+2571.38075+72.63399</f>
        <v>2898.4745799999996</v>
      </c>
      <c r="D23" s="47">
        <f t="shared" si="9"/>
        <v>98.999036673031569</v>
      </c>
      <c r="E23" s="31">
        <f>254.45984+2571.38075+72.63399</f>
        <v>2898.4745799999996</v>
      </c>
      <c r="F23" s="57">
        <f>E23*100/B23</f>
        <v>98.999036673031569</v>
      </c>
      <c r="G23" s="31">
        <f>254.45984+2571.38075+72.63399</f>
        <v>2898.4745799999996</v>
      </c>
      <c r="H23" s="47">
        <f t="shared" ref="H23" si="11">G23*100/B23</f>
        <v>98.999036673031569</v>
      </c>
      <c r="I23" s="74" t="s">
        <v>265</v>
      </c>
      <c r="J23" s="244"/>
    </row>
    <row r="24" spans="1:10" ht="31.5" hidden="1">
      <c r="A24" s="13" t="s">
        <v>6</v>
      </c>
      <c r="B24" s="31">
        <v>0</v>
      </c>
      <c r="C24" s="31">
        <v>0</v>
      </c>
      <c r="D24" s="47"/>
      <c r="E24" s="31">
        <v>0</v>
      </c>
      <c r="F24" s="57"/>
      <c r="G24" s="31">
        <v>0</v>
      </c>
      <c r="H24" s="47"/>
      <c r="I24" s="11"/>
      <c r="J24" s="245"/>
    </row>
    <row r="25" spans="1:10" ht="31.5" customHeight="1">
      <c r="A25" s="238" t="s">
        <v>232</v>
      </c>
      <c r="B25" s="239"/>
      <c r="C25" s="239"/>
      <c r="D25" s="239"/>
      <c r="E25" s="239"/>
      <c r="F25" s="239"/>
      <c r="G25" s="239"/>
      <c r="H25" s="239"/>
      <c r="I25" s="239"/>
      <c r="J25" s="240"/>
    </row>
    <row r="26" spans="1:10" ht="47.25">
      <c r="A26" s="13" t="s">
        <v>7</v>
      </c>
      <c r="B26" s="31">
        <v>39.744</v>
      </c>
      <c r="C26" s="31">
        <v>39.744</v>
      </c>
      <c r="D26" s="47">
        <f t="shared" ref="D26" si="12">C26*100/B26</f>
        <v>100</v>
      </c>
      <c r="E26" s="31">
        <v>39.744</v>
      </c>
      <c r="F26" s="47">
        <f>E26*100/B26</f>
        <v>100</v>
      </c>
      <c r="G26" s="31">
        <v>39.700000000000003</v>
      </c>
      <c r="H26" s="47">
        <f t="shared" ref="H26" si="13">G26*100/B26</f>
        <v>99.889291465378435</v>
      </c>
      <c r="I26" s="11" t="s">
        <v>210</v>
      </c>
      <c r="J26" s="11"/>
    </row>
    <row r="27" spans="1:10" ht="31.5">
      <c r="A27" s="13" t="s">
        <v>9</v>
      </c>
      <c r="B27" s="31"/>
      <c r="C27" s="31"/>
      <c r="D27" s="47"/>
      <c r="E27" s="31"/>
      <c r="F27" s="47"/>
      <c r="G27" s="31"/>
      <c r="H27" s="47"/>
      <c r="I27" s="11"/>
      <c r="J27" s="11"/>
    </row>
    <row r="28" spans="1:10">
      <c r="A28" s="13" t="s">
        <v>5</v>
      </c>
      <c r="B28" s="31"/>
      <c r="C28" s="31"/>
      <c r="D28" s="47"/>
      <c r="E28" s="31"/>
      <c r="F28" s="47"/>
      <c r="G28" s="31"/>
      <c r="H28" s="47"/>
      <c r="I28" s="11"/>
      <c r="J28" s="11"/>
    </row>
    <row r="29" spans="1:10" ht="31.5">
      <c r="A29" s="13" t="s">
        <v>6</v>
      </c>
      <c r="B29" s="31"/>
      <c r="C29" s="31"/>
      <c r="D29" s="47"/>
      <c r="E29" s="31"/>
      <c r="F29" s="47"/>
      <c r="G29" s="31"/>
      <c r="H29" s="47"/>
      <c r="I29" s="11"/>
      <c r="J29" s="11"/>
    </row>
    <row r="30" spans="1:10" ht="32.25" customHeight="1">
      <c r="A30" s="238" t="s">
        <v>241</v>
      </c>
      <c r="B30" s="239"/>
      <c r="C30" s="239"/>
      <c r="D30" s="239"/>
      <c r="E30" s="239"/>
      <c r="F30" s="239"/>
      <c r="G30" s="239"/>
      <c r="H30" s="239"/>
      <c r="I30" s="239"/>
      <c r="J30" s="240"/>
    </row>
    <row r="31" spans="1:10">
      <c r="A31" s="13" t="s">
        <v>7</v>
      </c>
      <c r="B31" s="31">
        <f>B36+B42+B47</f>
        <v>912700.18166</v>
      </c>
      <c r="C31" s="31">
        <f>C36+C42+C47</f>
        <v>767564.63284999994</v>
      </c>
      <c r="D31" s="47">
        <f t="shared" ref="D31:D33" si="14">C31*100/B31</f>
        <v>84.098222863719542</v>
      </c>
      <c r="E31" s="31">
        <f>E36+E42+E47</f>
        <v>767549.36219000001</v>
      </c>
      <c r="F31" s="57">
        <f>E31*100/B31</f>
        <v>84.096549733779739</v>
      </c>
      <c r="G31" s="31">
        <f>G36+G42+G47</f>
        <v>815602.9</v>
      </c>
      <c r="H31" s="47">
        <f t="shared" ref="H31:H33" si="15">G31*100/B31</f>
        <v>89.361535845933389</v>
      </c>
      <c r="I31" s="11"/>
      <c r="J31" s="11"/>
    </row>
    <row r="32" spans="1:10" ht="31.5">
      <c r="A32" s="13" t="s">
        <v>9</v>
      </c>
      <c r="B32" s="31">
        <f t="shared" ref="B32:C34" si="16">B38+B43+B48</f>
        <v>158752.42869</v>
      </c>
      <c r="C32" s="31">
        <f t="shared" si="16"/>
        <v>64461.491719999998</v>
      </c>
      <c r="D32" s="47">
        <f t="shared" si="14"/>
        <v>40.605042865753973</v>
      </c>
      <c r="E32" s="31">
        <f>E38+E43+E48</f>
        <v>64461.491720000005</v>
      </c>
      <c r="F32" s="57">
        <f>E32*100/B32</f>
        <v>40.605042865753973</v>
      </c>
      <c r="G32" s="31">
        <f>G38+G43+G48</f>
        <v>64461.5</v>
      </c>
      <c r="H32" s="47">
        <f t="shared" si="15"/>
        <v>40.605048081422204</v>
      </c>
      <c r="I32" s="11"/>
      <c r="J32" s="11"/>
    </row>
    <row r="33" spans="1:10" ht="18.75" customHeight="1">
      <c r="A33" s="13" t="s">
        <v>5</v>
      </c>
      <c r="B33" s="31">
        <f t="shared" si="16"/>
        <v>656046.07000000007</v>
      </c>
      <c r="C33" s="31">
        <f t="shared" si="16"/>
        <v>532550.76086000004</v>
      </c>
      <c r="D33" s="47">
        <f t="shared" si="14"/>
        <v>81.175817555007981</v>
      </c>
      <c r="E33" s="31">
        <f>E39+E44+E49</f>
        <v>532550.76086000004</v>
      </c>
      <c r="F33" s="57">
        <f>E33*100/B33</f>
        <v>81.175817555007981</v>
      </c>
      <c r="G33" s="31">
        <f>G39+G44+G49</f>
        <v>585035.9</v>
      </c>
      <c r="H33" s="47">
        <f t="shared" si="15"/>
        <v>89.176039115667578</v>
      </c>
      <c r="I33" s="11"/>
      <c r="J33" s="11"/>
    </row>
    <row r="34" spans="1:10" ht="31.5">
      <c r="A34" s="13" t="s">
        <v>6</v>
      </c>
      <c r="B34" s="31">
        <f t="shared" si="16"/>
        <v>0</v>
      </c>
      <c r="C34" s="31">
        <f t="shared" si="16"/>
        <v>0</v>
      </c>
      <c r="D34" s="47"/>
      <c r="E34" s="31">
        <f>E40+E45+E50</f>
        <v>0</v>
      </c>
      <c r="F34" s="57"/>
      <c r="G34" s="31">
        <f>G40+G45+G50</f>
        <v>0</v>
      </c>
      <c r="H34" s="47"/>
      <c r="I34" s="11"/>
      <c r="J34" s="11"/>
    </row>
    <row r="35" spans="1:10" s="27" customFormat="1" ht="21.75" customHeight="1">
      <c r="A35" s="241" t="s">
        <v>14</v>
      </c>
      <c r="B35" s="242"/>
      <c r="C35" s="242"/>
      <c r="D35" s="242"/>
      <c r="E35" s="242"/>
      <c r="F35" s="242"/>
      <c r="G35" s="242"/>
      <c r="H35" s="242"/>
      <c r="I35" s="243"/>
      <c r="J35" s="26"/>
    </row>
    <row r="36" spans="1:10" ht="255.75" customHeight="1">
      <c r="A36" s="66" t="s">
        <v>7</v>
      </c>
      <c r="B36" s="68">
        <v>850937.38165999996</v>
      </c>
      <c r="C36" s="68">
        <v>709465.62812999997</v>
      </c>
      <c r="D36" s="70">
        <f t="shared" ref="D36:D39" si="17">C36*100/B36</f>
        <v>83.374598815482955</v>
      </c>
      <c r="E36" s="68">
        <v>709450.35747000005</v>
      </c>
      <c r="F36" s="57">
        <f>E36*100/B36</f>
        <v>83.372804246302067</v>
      </c>
      <c r="G36" s="68">
        <v>758113.1</v>
      </c>
      <c r="H36" s="47">
        <f t="shared" ref="H36:H39" si="18">G36*100/B36</f>
        <v>89.091526161546781</v>
      </c>
      <c r="I36" s="72" t="s">
        <v>248</v>
      </c>
      <c r="J36" s="72" t="s">
        <v>278</v>
      </c>
    </row>
    <row r="37" spans="1:10" ht="351" customHeight="1">
      <c r="A37" s="67"/>
      <c r="B37" s="69"/>
      <c r="C37" s="69"/>
      <c r="D37" s="71"/>
      <c r="E37" s="69"/>
      <c r="F37" s="57"/>
      <c r="G37" s="69"/>
      <c r="H37" s="47"/>
      <c r="I37" s="73" t="s">
        <v>249</v>
      </c>
      <c r="J37" s="73"/>
    </row>
    <row r="38" spans="1:10" ht="97.5" customHeight="1">
      <c r="A38" s="13" t="s">
        <v>9</v>
      </c>
      <c r="B38" s="31">
        <f>157179.81327+1572.61542</f>
        <v>158752.42869</v>
      </c>
      <c r="C38" s="31">
        <v>64461.491719999998</v>
      </c>
      <c r="D38" s="47">
        <f t="shared" si="17"/>
        <v>40.605042865753973</v>
      </c>
      <c r="E38" s="31">
        <f>1800.46628+171+383.44701+37961.25065+241.45328+23903.8745</f>
        <v>64461.491720000005</v>
      </c>
      <c r="F38" s="57">
        <f>E38*100/B38</f>
        <v>40.605042865753973</v>
      </c>
      <c r="G38" s="31">
        <v>64461.5</v>
      </c>
      <c r="H38" s="47">
        <f t="shared" si="18"/>
        <v>40.605048081422204</v>
      </c>
      <c r="I38" s="11" t="s">
        <v>250</v>
      </c>
      <c r="J38" s="11" t="s">
        <v>215</v>
      </c>
    </row>
    <row r="39" spans="1:10" ht="304.5" customHeight="1">
      <c r="A39" s="13" t="s">
        <v>5</v>
      </c>
      <c r="B39" s="31">
        <f>657643.68542-485.70442-25-1086.911</f>
        <v>656046.07000000007</v>
      </c>
      <c r="C39" s="31">
        <f>60632.61125+471918.14961</f>
        <v>532550.76086000004</v>
      </c>
      <c r="D39" s="47">
        <f t="shared" si="17"/>
        <v>81.175817555007981</v>
      </c>
      <c r="E39" s="31">
        <f>60632.61125+471918.14961</f>
        <v>532550.76086000004</v>
      </c>
      <c r="F39" s="57">
        <f>E39*100/B39</f>
        <v>81.175817555007981</v>
      </c>
      <c r="G39" s="31">
        <v>585035.9</v>
      </c>
      <c r="H39" s="47">
        <f t="shared" si="18"/>
        <v>89.176039115667578</v>
      </c>
      <c r="I39" s="11" t="s">
        <v>251</v>
      </c>
      <c r="J39" s="11" t="s">
        <v>279</v>
      </c>
    </row>
    <row r="40" spans="1:10" ht="36" hidden="1" customHeight="1">
      <c r="A40" s="13" t="s">
        <v>6</v>
      </c>
      <c r="B40" s="31"/>
      <c r="C40" s="31"/>
      <c r="D40" s="47"/>
      <c r="E40" s="31"/>
      <c r="F40" s="57"/>
      <c r="G40" s="31"/>
      <c r="H40" s="47"/>
      <c r="I40" s="11"/>
      <c r="J40" s="11"/>
    </row>
    <row r="41" spans="1:10" s="2" customFormat="1">
      <c r="A41" s="235" t="s">
        <v>15</v>
      </c>
      <c r="B41" s="236"/>
      <c r="C41" s="236"/>
      <c r="D41" s="236"/>
      <c r="E41" s="236"/>
      <c r="F41" s="236"/>
      <c r="G41" s="236"/>
      <c r="H41" s="236"/>
      <c r="I41" s="237"/>
      <c r="J41" s="12"/>
    </row>
    <row r="42" spans="1:10" ht="216" customHeight="1">
      <c r="A42" s="13" t="s">
        <v>7</v>
      </c>
      <c r="B42" s="31">
        <v>61509.8</v>
      </c>
      <c r="C42" s="31">
        <v>57848.10009</v>
      </c>
      <c r="D42" s="47">
        <f t="shared" ref="D42" si="19">C42*100/B42</f>
        <v>94.046965020208148</v>
      </c>
      <c r="E42" s="31">
        <v>57848.10009</v>
      </c>
      <c r="F42" s="57">
        <f>E42*100/B42</f>
        <v>94.046965020208148</v>
      </c>
      <c r="G42" s="31">
        <v>57238.9</v>
      </c>
      <c r="H42" s="47">
        <f t="shared" ref="H42" si="20">G42*100/B42</f>
        <v>93.056553589834465</v>
      </c>
      <c r="I42" s="11" t="s">
        <v>216</v>
      </c>
      <c r="J42" s="11" t="s">
        <v>280</v>
      </c>
    </row>
    <row r="43" spans="1:10" ht="31.5" hidden="1">
      <c r="A43" s="13" t="s">
        <v>9</v>
      </c>
      <c r="B43" s="31"/>
      <c r="C43" s="31"/>
      <c r="D43" s="47"/>
      <c r="E43" s="31"/>
      <c r="F43" s="57"/>
      <c r="G43" s="31"/>
      <c r="H43" s="47"/>
      <c r="I43" s="11"/>
      <c r="J43" s="11"/>
    </row>
    <row r="44" spans="1:10" hidden="1">
      <c r="A44" s="13" t="s">
        <v>5</v>
      </c>
      <c r="B44" s="31"/>
      <c r="C44" s="31"/>
      <c r="D44" s="47"/>
      <c r="E44" s="31"/>
      <c r="F44" s="57"/>
      <c r="G44" s="31"/>
      <c r="H44" s="47"/>
      <c r="I44" s="11"/>
      <c r="J44" s="11"/>
    </row>
    <row r="45" spans="1:10" ht="18.75" hidden="1" customHeight="1">
      <c r="A45" s="13" t="s">
        <v>6</v>
      </c>
      <c r="B45" s="31"/>
      <c r="C45" s="31"/>
      <c r="D45" s="47"/>
      <c r="E45" s="31"/>
      <c r="F45" s="57"/>
      <c r="G45" s="31"/>
      <c r="H45" s="47"/>
      <c r="I45" s="11"/>
      <c r="J45" s="11"/>
    </row>
    <row r="46" spans="1:10" s="2" customFormat="1">
      <c r="A46" s="235" t="s">
        <v>16</v>
      </c>
      <c r="B46" s="236"/>
      <c r="C46" s="236"/>
      <c r="D46" s="236"/>
      <c r="E46" s="236"/>
      <c r="F46" s="236"/>
      <c r="G46" s="236"/>
      <c r="H46" s="236"/>
      <c r="I46" s="237"/>
      <c r="J46" s="12"/>
    </row>
    <row r="47" spans="1:10" ht="34.5" customHeight="1">
      <c r="A47" s="13" t="s">
        <v>7</v>
      </c>
      <c r="B47" s="31">
        <v>253</v>
      </c>
      <c r="C47" s="56">
        <v>250.90463</v>
      </c>
      <c r="D47" s="47">
        <f t="shared" ref="D47" si="21">C47*100/B47</f>
        <v>99.171790513833997</v>
      </c>
      <c r="E47" s="31">
        <v>250.90463</v>
      </c>
      <c r="F47" s="57">
        <f>E47*100/B47</f>
        <v>99.171790513833997</v>
      </c>
      <c r="G47" s="31">
        <v>250.9</v>
      </c>
      <c r="H47" s="47">
        <f t="shared" ref="H47" si="22">G47*100/B47</f>
        <v>99.169960474308297</v>
      </c>
      <c r="I47" s="11" t="s">
        <v>126</v>
      </c>
      <c r="J47" s="11"/>
    </row>
    <row r="48" spans="1:10" ht="31.5" hidden="1">
      <c r="A48" s="13" t="s">
        <v>9</v>
      </c>
      <c r="B48" s="31"/>
      <c r="C48" s="31"/>
      <c r="D48" s="47"/>
      <c r="E48" s="31"/>
      <c r="F48" s="57"/>
      <c r="G48" s="31"/>
      <c r="H48" s="47"/>
      <c r="I48" s="11"/>
      <c r="J48" s="11"/>
    </row>
    <row r="49" spans="1:10" hidden="1">
      <c r="A49" s="13" t="s">
        <v>5</v>
      </c>
      <c r="B49" s="31"/>
      <c r="C49" s="31"/>
      <c r="D49" s="47"/>
      <c r="E49" s="31"/>
      <c r="F49" s="57"/>
      <c r="G49" s="31"/>
      <c r="H49" s="47"/>
      <c r="I49" s="11"/>
      <c r="J49" s="11"/>
    </row>
    <row r="50" spans="1:10" ht="31.5" hidden="1">
      <c r="A50" s="13" t="s">
        <v>6</v>
      </c>
      <c r="B50" s="31"/>
      <c r="C50" s="31"/>
      <c r="D50" s="47"/>
      <c r="E50" s="31"/>
      <c r="F50" s="57"/>
      <c r="G50" s="31"/>
      <c r="H50" s="47"/>
      <c r="I50" s="11"/>
      <c r="J50" s="11"/>
    </row>
    <row r="51" spans="1:10" ht="42.75" customHeight="1">
      <c r="A51" s="238" t="s">
        <v>230</v>
      </c>
      <c r="B51" s="239"/>
      <c r="C51" s="239"/>
      <c r="D51" s="239"/>
      <c r="E51" s="239"/>
      <c r="F51" s="239"/>
      <c r="G51" s="239"/>
      <c r="H51" s="239"/>
      <c r="I51" s="239"/>
      <c r="J51" s="240"/>
    </row>
    <row r="52" spans="1:10" ht="176.25" customHeight="1">
      <c r="A52" s="13" t="s">
        <v>7</v>
      </c>
      <c r="B52" s="31">
        <v>3839.8935200000001</v>
      </c>
      <c r="C52" s="31">
        <v>3534.8695699999998</v>
      </c>
      <c r="D52" s="47">
        <f t="shared" ref="D52" si="23">C52*100/B52</f>
        <v>92.056447700664364</v>
      </c>
      <c r="E52" s="31">
        <v>3534.6905700000002</v>
      </c>
      <c r="F52" s="57">
        <f>E52*100/B52</f>
        <v>92.051786113069099</v>
      </c>
      <c r="G52" s="31">
        <v>3685.3</v>
      </c>
      <c r="H52" s="47">
        <f t="shared" ref="H52" si="24">G52*100/B52</f>
        <v>95.974015446136633</v>
      </c>
      <c r="I52" s="11" t="s">
        <v>275</v>
      </c>
      <c r="J52" s="11" t="s">
        <v>273</v>
      </c>
    </row>
    <row r="53" spans="1:10" ht="31.5">
      <c r="A53" s="13" t="s">
        <v>9</v>
      </c>
      <c r="B53" s="31"/>
      <c r="C53" s="31"/>
      <c r="D53" s="47"/>
      <c r="E53" s="31"/>
      <c r="F53" s="57"/>
      <c r="G53" s="31"/>
      <c r="H53" s="47"/>
      <c r="I53" s="11"/>
      <c r="J53" s="11"/>
    </row>
    <row r="54" spans="1:10" ht="109.5" customHeight="1">
      <c r="A54" s="13" t="s">
        <v>5</v>
      </c>
      <c r="B54" s="31">
        <v>1202.24245</v>
      </c>
      <c r="C54" s="31">
        <v>1190.17273</v>
      </c>
      <c r="D54" s="47">
        <f t="shared" ref="D54" si="25">C54*100/B54</f>
        <v>98.99606605972032</v>
      </c>
      <c r="E54" s="31">
        <f>852.19339+336.47759+1.32452</f>
        <v>1189.9955</v>
      </c>
      <c r="F54" s="57">
        <f>E54*100/B54</f>
        <v>98.9813244408397</v>
      </c>
      <c r="G54" s="31">
        <v>1190.2</v>
      </c>
      <c r="H54" s="47">
        <f t="shared" ref="H54" si="26">G54*100/B54</f>
        <v>98.998334321001565</v>
      </c>
      <c r="I54" s="11" t="s">
        <v>274</v>
      </c>
      <c r="J54" s="11"/>
    </row>
    <row r="55" spans="1:10" ht="31.5">
      <c r="A55" s="13" t="s">
        <v>6</v>
      </c>
      <c r="B55" s="31"/>
      <c r="C55" s="31"/>
      <c r="D55" s="47"/>
      <c r="E55" s="31"/>
      <c r="F55" s="57"/>
      <c r="G55" s="31"/>
      <c r="H55" s="47"/>
      <c r="I55" s="11"/>
      <c r="J55" s="11"/>
    </row>
    <row r="56" spans="1:10" ht="24" customHeight="1">
      <c r="A56" s="238" t="s">
        <v>229</v>
      </c>
      <c r="B56" s="239"/>
      <c r="C56" s="239"/>
      <c r="D56" s="239"/>
      <c r="E56" s="239"/>
      <c r="F56" s="239"/>
      <c r="G56" s="239"/>
      <c r="H56" s="239"/>
      <c r="I56" s="239"/>
      <c r="J56" s="240"/>
    </row>
    <row r="57" spans="1:10" ht="24.75" customHeight="1">
      <c r="A57" s="13" t="s">
        <v>7</v>
      </c>
      <c r="B57" s="31">
        <f t="shared" ref="B57:G58" si="27">B62+B67+B72+B77+B82</f>
        <v>71333.999999999985</v>
      </c>
      <c r="C57" s="31">
        <f t="shared" si="27"/>
        <v>64640.575340000003</v>
      </c>
      <c r="D57" s="47">
        <f t="shared" ref="D57" si="28">C57*100/B57</f>
        <v>90.616782095494457</v>
      </c>
      <c r="E57" s="31">
        <f t="shared" si="27"/>
        <v>64640.575340000003</v>
      </c>
      <c r="F57" s="57">
        <f>E57*100/B57</f>
        <v>90.616782095494457</v>
      </c>
      <c r="G57" s="31">
        <f t="shared" si="27"/>
        <v>66847.200000000012</v>
      </c>
      <c r="H57" s="47">
        <f t="shared" ref="H57" si="29">G57*100/B57</f>
        <v>93.710152241567869</v>
      </c>
      <c r="I57" s="11"/>
      <c r="J57" s="11"/>
    </row>
    <row r="58" spans="1:10" ht="31.5">
      <c r="A58" s="13" t="s">
        <v>9</v>
      </c>
      <c r="B58" s="31">
        <f t="shared" si="27"/>
        <v>0</v>
      </c>
      <c r="C58" s="31">
        <f t="shared" si="27"/>
        <v>0</v>
      </c>
      <c r="D58" s="47"/>
      <c r="E58" s="31">
        <f t="shared" si="27"/>
        <v>0</v>
      </c>
      <c r="F58" s="57"/>
      <c r="G58" s="31">
        <f t="shared" si="27"/>
        <v>0</v>
      </c>
      <c r="H58" s="47"/>
      <c r="I58" s="11"/>
      <c r="J58" s="11"/>
    </row>
    <row r="59" spans="1:10">
      <c r="A59" s="13" t="s">
        <v>5</v>
      </c>
      <c r="B59" s="31">
        <f t="shared" ref="B59:G60" si="30">B64+B69+B74+B79+B84</f>
        <v>201.1</v>
      </c>
      <c r="C59" s="31">
        <f t="shared" si="30"/>
        <v>201.1</v>
      </c>
      <c r="D59" s="47">
        <f t="shared" ref="D59" si="31">C59*100/B59</f>
        <v>100</v>
      </c>
      <c r="E59" s="31">
        <f t="shared" si="30"/>
        <v>201.10000000000002</v>
      </c>
      <c r="F59" s="57">
        <f>E59*100/B59</f>
        <v>100.00000000000001</v>
      </c>
      <c r="G59" s="31">
        <f t="shared" si="30"/>
        <v>201.1</v>
      </c>
      <c r="H59" s="47">
        <f t="shared" ref="H59" si="32">G59*100/B59</f>
        <v>100</v>
      </c>
      <c r="I59" s="11"/>
      <c r="J59" s="11"/>
    </row>
    <row r="60" spans="1:10" ht="31.5">
      <c r="A60" s="13" t="s">
        <v>6</v>
      </c>
      <c r="B60" s="31">
        <f t="shared" si="30"/>
        <v>0</v>
      </c>
      <c r="C60" s="31">
        <f t="shared" si="30"/>
        <v>0</v>
      </c>
      <c r="D60" s="47"/>
      <c r="E60" s="31">
        <f t="shared" si="30"/>
        <v>0</v>
      </c>
      <c r="F60" s="57"/>
      <c r="G60" s="31">
        <f t="shared" si="30"/>
        <v>0</v>
      </c>
      <c r="H60" s="47"/>
      <c r="I60" s="11"/>
      <c r="J60" s="11"/>
    </row>
    <row r="61" spans="1:10" s="27" customFormat="1" ht="21" customHeight="1">
      <c r="A61" s="241" t="s">
        <v>20</v>
      </c>
      <c r="B61" s="242"/>
      <c r="C61" s="242"/>
      <c r="D61" s="242"/>
      <c r="E61" s="242"/>
      <c r="F61" s="242"/>
      <c r="G61" s="242"/>
      <c r="H61" s="242"/>
      <c r="I61" s="243"/>
      <c r="J61" s="26"/>
    </row>
    <row r="62" spans="1:10" ht="139.5" customHeight="1">
      <c r="A62" s="13" t="s">
        <v>7</v>
      </c>
      <c r="B62" s="31">
        <v>20817</v>
      </c>
      <c r="C62" s="31">
        <v>18875.156009999999</v>
      </c>
      <c r="D62" s="47">
        <f t="shared" ref="D62" si="33">C62*100/B62</f>
        <v>90.671835567084585</v>
      </c>
      <c r="E62" s="31">
        <v>18875.156009999999</v>
      </c>
      <c r="F62" s="47">
        <f>E62*100/B62</f>
        <v>90.671835567084585</v>
      </c>
      <c r="G62" s="31">
        <v>18944.900000000001</v>
      </c>
      <c r="H62" s="47">
        <f t="shared" ref="H62" si="34">G62*100/B62</f>
        <v>91.006869385598321</v>
      </c>
      <c r="I62" s="11" t="s">
        <v>139</v>
      </c>
      <c r="J62" s="11" t="s">
        <v>281</v>
      </c>
    </row>
    <row r="63" spans="1:10" ht="31.5" hidden="1">
      <c r="A63" s="13" t="s">
        <v>9</v>
      </c>
      <c r="B63" s="31"/>
      <c r="C63" s="31"/>
      <c r="D63" s="47"/>
      <c r="E63" s="31"/>
      <c r="F63" s="47"/>
      <c r="G63" s="31"/>
      <c r="H63" s="47"/>
      <c r="I63" s="11"/>
      <c r="J63" s="11"/>
    </row>
    <row r="64" spans="1:10" hidden="1">
      <c r="A64" s="13" t="s">
        <v>5</v>
      </c>
      <c r="B64" s="31"/>
      <c r="C64" s="31"/>
      <c r="D64" s="47"/>
      <c r="E64" s="31"/>
      <c r="F64" s="47"/>
      <c r="G64" s="31"/>
      <c r="H64" s="47"/>
      <c r="I64" s="11"/>
      <c r="J64" s="11"/>
    </row>
    <row r="65" spans="1:10" ht="31.5" hidden="1">
      <c r="A65" s="13" t="s">
        <v>6</v>
      </c>
      <c r="B65" s="31"/>
      <c r="C65" s="31"/>
      <c r="D65" s="47"/>
      <c r="E65" s="31"/>
      <c r="F65" s="47"/>
      <c r="G65" s="31"/>
      <c r="H65" s="47"/>
      <c r="I65" s="11"/>
      <c r="J65" s="11"/>
    </row>
    <row r="66" spans="1:10" s="27" customFormat="1" ht="18.75" customHeight="1">
      <c r="A66" s="241" t="s">
        <v>19</v>
      </c>
      <c r="B66" s="242"/>
      <c r="C66" s="242"/>
      <c r="D66" s="242"/>
      <c r="E66" s="242"/>
      <c r="F66" s="242"/>
      <c r="G66" s="242"/>
      <c r="H66" s="242"/>
      <c r="I66" s="243"/>
      <c r="J66" s="26"/>
    </row>
    <row r="67" spans="1:10" ht="165" customHeight="1">
      <c r="A67" s="13" t="s">
        <v>7</v>
      </c>
      <c r="B67" s="31">
        <v>27998.6</v>
      </c>
      <c r="C67" s="31">
        <v>24994.919730000001</v>
      </c>
      <c r="D67" s="47">
        <f t="shared" ref="D67:D69" si="35">C67*100/B67</f>
        <v>89.272034065989033</v>
      </c>
      <c r="E67" s="31">
        <v>24994.919730000001</v>
      </c>
      <c r="F67" s="57">
        <f>E67*100/B67</f>
        <v>89.272034065989033</v>
      </c>
      <c r="G67" s="31">
        <v>26722.7</v>
      </c>
      <c r="H67" s="47">
        <f t="shared" ref="H67" si="36">G67*100/B67</f>
        <v>95.442986435036048</v>
      </c>
      <c r="I67" s="11" t="s">
        <v>282</v>
      </c>
      <c r="J67" s="11" t="s">
        <v>284</v>
      </c>
    </row>
    <row r="68" spans="1:10" ht="31.5" hidden="1">
      <c r="A68" s="13" t="s">
        <v>9</v>
      </c>
      <c r="B68" s="31"/>
      <c r="C68" s="31"/>
      <c r="D68" s="47" t="e">
        <f t="shared" si="35"/>
        <v>#DIV/0!</v>
      </c>
      <c r="E68" s="31"/>
      <c r="F68" s="57"/>
      <c r="G68" s="31"/>
      <c r="H68" s="47"/>
      <c r="I68" s="11"/>
      <c r="J68" s="11"/>
    </row>
    <row r="69" spans="1:10" ht="63">
      <c r="A69" s="13" t="s">
        <v>5</v>
      </c>
      <c r="B69" s="31">
        <v>201.1</v>
      </c>
      <c r="C69" s="31">
        <v>201.1</v>
      </c>
      <c r="D69" s="47">
        <f t="shared" si="35"/>
        <v>100</v>
      </c>
      <c r="E69" s="31">
        <f>182.07587+19.02413</f>
        <v>201.10000000000002</v>
      </c>
      <c r="F69" s="47">
        <f>E69*100/B69</f>
        <v>100.00000000000001</v>
      </c>
      <c r="G69" s="31">
        <v>201.1</v>
      </c>
      <c r="H69" s="47">
        <f t="shared" ref="H69" si="37">G69*100/B69</f>
        <v>100</v>
      </c>
      <c r="I69" s="11" t="s">
        <v>283</v>
      </c>
      <c r="J69" s="11"/>
    </row>
    <row r="70" spans="1:10" ht="31.5" hidden="1">
      <c r="A70" s="13" t="s">
        <v>6</v>
      </c>
      <c r="B70" s="31"/>
      <c r="C70" s="31"/>
      <c r="D70" s="47"/>
      <c r="E70" s="31"/>
      <c r="F70" s="57"/>
      <c r="G70" s="31"/>
      <c r="H70" s="47"/>
      <c r="I70" s="11"/>
      <c r="J70" s="11"/>
    </row>
    <row r="71" spans="1:10" s="27" customFormat="1" ht="20.25" customHeight="1">
      <c r="A71" s="241" t="s">
        <v>21</v>
      </c>
      <c r="B71" s="242"/>
      <c r="C71" s="242"/>
      <c r="D71" s="242"/>
      <c r="E71" s="242"/>
      <c r="F71" s="242"/>
      <c r="G71" s="242"/>
      <c r="H71" s="242"/>
      <c r="I71" s="243"/>
      <c r="J71" s="26"/>
    </row>
    <row r="72" spans="1:10" ht="112.5" customHeight="1">
      <c r="A72" s="13" t="s">
        <v>7</v>
      </c>
      <c r="B72" s="31">
        <v>1787.2</v>
      </c>
      <c r="C72" s="31">
        <v>1783.8338200000001</v>
      </c>
      <c r="D72" s="47">
        <f t="shared" ref="D72" si="38">C72*100/B72</f>
        <v>99.811650626678613</v>
      </c>
      <c r="E72" s="31">
        <v>1783.8338200000001</v>
      </c>
      <c r="F72" s="57">
        <f>E72*100/B72</f>
        <v>99.811650626678613</v>
      </c>
      <c r="G72" s="31">
        <v>1783</v>
      </c>
      <c r="H72" s="47">
        <f t="shared" ref="H72" si="39">G72*100/B72</f>
        <v>99.764995523724252</v>
      </c>
      <c r="I72" s="11" t="s">
        <v>188</v>
      </c>
      <c r="J72" s="11"/>
    </row>
    <row r="73" spans="1:10" ht="31.5" hidden="1">
      <c r="A73" s="13" t="s">
        <v>9</v>
      </c>
      <c r="B73" s="31"/>
      <c r="C73" s="31"/>
      <c r="D73" s="47"/>
      <c r="E73" s="31"/>
      <c r="F73" s="57"/>
      <c r="G73" s="31"/>
      <c r="H73" s="47"/>
      <c r="I73" s="11"/>
      <c r="J73" s="11"/>
    </row>
    <row r="74" spans="1:10" hidden="1">
      <c r="A74" s="13" t="s">
        <v>5</v>
      </c>
      <c r="B74" s="31"/>
      <c r="C74" s="31"/>
      <c r="D74" s="47"/>
      <c r="E74" s="31"/>
      <c r="F74" s="57"/>
      <c r="G74" s="31"/>
      <c r="H74" s="47"/>
      <c r="I74" s="11"/>
      <c r="J74" s="11"/>
    </row>
    <row r="75" spans="1:10" ht="31.5" hidden="1">
      <c r="A75" s="13" t="s">
        <v>6</v>
      </c>
      <c r="B75" s="31"/>
      <c r="C75" s="31"/>
      <c r="D75" s="47"/>
      <c r="E75" s="31"/>
      <c r="F75" s="57"/>
      <c r="G75" s="31"/>
      <c r="H75" s="47"/>
      <c r="I75" s="11"/>
      <c r="J75" s="11"/>
    </row>
    <row r="76" spans="1:10" s="2" customFormat="1">
      <c r="A76" s="235" t="s">
        <v>22</v>
      </c>
      <c r="B76" s="236"/>
      <c r="C76" s="236"/>
      <c r="D76" s="236"/>
      <c r="E76" s="236"/>
      <c r="F76" s="236"/>
      <c r="G76" s="236"/>
      <c r="H76" s="236"/>
      <c r="I76" s="237"/>
      <c r="J76" s="12"/>
    </row>
    <row r="77" spans="1:10" ht="126">
      <c r="A77" s="13" t="s">
        <v>7</v>
      </c>
      <c r="B77" s="31">
        <v>18774</v>
      </c>
      <c r="C77" s="31">
        <v>17186.202870000001</v>
      </c>
      <c r="D77" s="47">
        <f t="shared" ref="D77" si="40">C77*100/B77</f>
        <v>91.542574145094278</v>
      </c>
      <c r="E77" s="31">
        <v>17186.202870000001</v>
      </c>
      <c r="F77" s="57">
        <f>E77*100/B77</f>
        <v>91.542574145094278</v>
      </c>
      <c r="G77" s="31">
        <v>17573.8</v>
      </c>
      <c r="H77" s="47">
        <f t="shared" ref="H77" si="41">G77*100/B77</f>
        <v>93.607116224565885</v>
      </c>
      <c r="I77" s="11" t="s">
        <v>138</v>
      </c>
      <c r="J77" s="11" t="s">
        <v>285</v>
      </c>
    </row>
    <row r="78" spans="1:10" ht="31.5" hidden="1">
      <c r="A78" s="13" t="s">
        <v>9</v>
      </c>
      <c r="B78" s="31"/>
      <c r="C78" s="31"/>
      <c r="D78" s="47"/>
      <c r="E78" s="31"/>
      <c r="F78" s="57"/>
      <c r="G78" s="31"/>
      <c r="H78" s="47"/>
      <c r="I78" s="11"/>
      <c r="J78" s="11"/>
    </row>
    <row r="79" spans="1:10" hidden="1">
      <c r="A79" s="13" t="s">
        <v>5</v>
      </c>
      <c r="B79" s="31"/>
      <c r="C79" s="31"/>
      <c r="D79" s="47"/>
      <c r="E79" s="31"/>
      <c r="F79" s="57"/>
      <c r="G79" s="31"/>
      <c r="H79" s="47"/>
      <c r="I79" s="11"/>
      <c r="J79" s="11"/>
    </row>
    <row r="80" spans="1:10" ht="31.5" hidden="1">
      <c r="A80" s="13" t="s">
        <v>6</v>
      </c>
      <c r="B80" s="31"/>
      <c r="C80" s="31"/>
      <c r="D80" s="47"/>
      <c r="E80" s="31"/>
      <c r="F80" s="57"/>
      <c r="G80" s="31"/>
      <c r="H80" s="47"/>
      <c r="I80" s="11"/>
      <c r="J80" s="11"/>
    </row>
    <row r="81" spans="1:10" s="27" customFormat="1" ht="20.25" customHeight="1">
      <c r="A81" s="241" t="s">
        <v>23</v>
      </c>
      <c r="B81" s="242"/>
      <c r="C81" s="242"/>
      <c r="D81" s="242"/>
      <c r="E81" s="242"/>
      <c r="F81" s="242"/>
      <c r="G81" s="242"/>
      <c r="H81" s="242"/>
      <c r="I81" s="243"/>
      <c r="J81" s="26"/>
    </row>
    <row r="82" spans="1:10" ht="126">
      <c r="A82" s="13" t="s">
        <v>7</v>
      </c>
      <c r="B82" s="31">
        <v>1957.2</v>
      </c>
      <c r="C82" s="31">
        <v>1800.46291</v>
      </c>
      <c r="D82" s="47">
        <f t="shared" ref="D82" si="42">C82*100/B82</f>
        <v>91.99176936439811</v>
      </c>
      <c r="E82" s="31">
        <v>1800.46291</v>
      </c>
      <c r="F82" s="57">
        <f>E82*100/B82</f>
        <v>91.99176936439811</v>
      </c>
      <c r="G82" s="31">
        <v>1822.8</v>
      </c>
      <c r="H82" s="47">
        <f t="shared" ref="H82" si="43">G82*100/B82</f>
        <v>93.133047210300433</v>
      </c>
      <c r="I82" s="11" t="s">
        <v>140</v>
      </c>
      <c r="J82" s="11" t="s">
        <v>286</v>
      </c>
    </row>
    <row r="83" spans="1:10" ht="31.5" hidden="1">
      <c r="A83" s="13" t="s">
        <v>9</v>
      </c>
      <c r="B83" s="31"/>
      <c r="C83" s="31"/>
      <c r="D83" s="47"/>
      <c r="E83" s="31"/>
      <c r="F83" s="57"/>
      <c r="G83" s="31"/>
      <c r="H83" s="47"/>
      <c r="I83" s="11"/>
      <c r="J83" s="11"/>
    </row>
    <row r="84" spans="1:10" hidden="1">
      <c r="A84" s="13" t="s">
        <v>5</v>
      </c>
      <c r="B84" s="31"/>
      <c r="C84" s="31"/>
      <c r="D84" s="47"/>
      <c r="E84" s="31"/>
      <c r="F84" s="57"/>
      <c r="G84" s="31"/>
      <c r="H84" s="47"/>
      <c r="I84" s="11"/>
      <c r="J84" s="11"/>
    </row>
    <row r="85" spans="1:10" ht="31.5" hidden="1">
      <c r="A85" s="13" t="s">
        <v>6</v>
      </c>
      <c r="B85" s="31"/>
      <c r="C85" s="31"/>
      <c r="D85" s="47"/>
      <c r="E85" s="31"/>
      <c r="F85" s="57"/>
      <c r="G85" s="31"/>
      <c r="H85" s="47"/>
      <c r="I85" s="11"/>
      <c r="J85" s="11"/>
    </row>
    <row r="86" spans="1:10" ht="27.75" customHeight="1">
      <c r="A86" s="238" t="s">
        <v>218</v>
      </c>
      <c r="B86" s="239"/>
      <c r="C86" s="239"/>
      <c r="D86" s="239"/>
      <c r="E86" s="239"/>
      <c r="F86" s="239"/>
      <c r="G86" s="239"/>
      <c r="H86" s="239"/>
      <c r="I86" s="239"/>
      <c r="J86" s="240"/>
    </row>
    <row r="87" spans="1:10" ht="126">
      <c r="A87" s="13" t="s">
        <v>7</v>
      </c>
      <c r="B87" s="31">
        <v>1336</v>
      </c>
      <c r="C87" s="31">
        <v>951.88229999999999</v>
      </c>
      <c r="D87" s="47">
        <f t="shared" ref="D87:D88" si="44">C87*100/B87</f>
        <v>71.248675149700603</v>
      </c>
      <c r="E87" s="31">
        <v>951.88229999999999</v>
      </c>
      <c r="F87" s="57">
        <f>E87*100/B87</f>
        <v>71.248675149700603</v>
      </c>
      <c r="G87" s="31">
        <v>912.3</v>
      </c>
      <c r="H87" s="47">
        <f t="shared" ref="H87:H88" si="45">G87*100/B87</f>
        <v>68.285928143712582</v>
      </c>
      <c r="I87" s="11" t="s">
        <v>211</v>
      </c>
      <c r="J87" s="11" t="s">
        <v>252</v>
      </c>
    </row>
    <row r="88" spans="1:10" ht="110.25">
      <c r="A88" s="13" t="s">
        <v>9</v>
      </c>
      <c r="B88" s="31">
        <v>1</v>
      </c>
      <c r="C88" s="31">
        <v>0</v>
      </c>
      <c r="D88" s="47">
        <f t="shared" si="44"/>
        <v>0</v>
      </c>
      <c r="E88" s="31">
        <v>0</v>
      </c>
      <c r="F88" s="57">
        <f>E88*100/B88</f>
        <v>0</v>
      </c>
      <c r="G88" s="31">
        <v>0</v>
      </c>
      <c r="H88" s="47">
        <f t="shared" si="45"/>
        <v>0</v>
      </c>
      <c r="I88" s="11"/>
      <c r="J88" s="11" t="s">
        <v>253</v>
      </c>
    </row>
    <row r="89" spans="1:10">
      <c r="A89" s="13" t="s">
        <v>5</v>
      </c>
      <c r="B89" s="31"/>
      <c r="C89" s="31"/>
      <c r="D89" s="47"/>
      <c r="E89" s="31"/>
      <c r="F89" s="57"/>
      <c r="G89" s="31"/>
      <c r="H89" s="47"/>
      <c r="I89" s="11"/>
      <c r="J89" s="11"/>
    </row>
    <row r="90" spans="1:10" ht="31.5">
      <c r="A90" s="13" t="s">
        <v>6</v>
      </c>
      <c r="B90" s="31"/>
      <c r="C90" s="31"/>
      <c r="D90" s="47"/>
      <c r="E90" s="31"/>
      <c r="F90" s="57"/>
      <c r="G90" s="31"/>
      <c r="H90" s="47"/>
      <c r="I90" s="11"/>
      <c r="J90" s="11"/>
    </row>
    <row r="91" spans="1:10" ht="24" customHeight="1">
      <c r="A91" s="238" t="s">
        <v>219</v>
      </c>
      <c r="B91" s="239"/>
      <c r="C91" s="239"/>
      <c r="D91" s="239"/>
      <c r="E91" s="239"/>
      <c r="F91" s="239"/>
      <c r="G91" s="239"/>
      <c r="H91" s="239"/>
      <c r="I91" s="239"/>
      <c r="J91" s="240"/>
    </row>
    <row r="92" spans="1:10">
      <c r="A92" s="13" t="s">
        <v>7</v>
      </c>
      <c r="B92" s="31">
        <f>B97+B102+B107+B112</f>
        <v>81922.748479999995</v>
      </c>
      <c r="C92" s="31">
        <f>C97+C102+C107+C112</f>
        <v>72704.875110000008</v>
      </c>
      <c r="D92" s="47">
        <f t="shared" ref="D92:D94" si="46">C92*100/B92</f>
        <v>88.748090681734922</v>
      </c>
      <c r="E92" s="31">
        <f>E97+E102+E107+E112</f>
        <v>72704.485660000006</v>
      </c>
      <c r="F92" s="47">
        <f>E92*100/B92</f>
        <v>88.74761529485248</v>
      </c>
      <c r="G92" s="31">
        <f>G97+G102+G107+G112</f>
        <v>72724.2</v>
      </c>
      <c r="H92" s="47">
        <f t="shared" ref="H92:H94" si="47">G92*100/B92</f>
        <v>88.771679843913361</v>
      </c>
      <c r="I92" s="11"/>
      <c r="J92" s="11"/>
    </row>
    <row r="93" spans="1:10" ht="31.5">
      <c r="A93" s="13" t="s">
        <v>9</v>
      </c>
      <c r="B93" s="31">
        <f t="shared" ref="B93:G95" si="48">B98+B103+B108+B113</f>
        <v>11359.989000000001</v>
      </c>
      <c r="C93" s="31">
        <f t="shared" si="48"/>
        <v>11355.76</v>
      </c>
      <c r="D93" s="47">
        <f t="shared" si="46"/>
        <v>99.962772851276512</v>
      </c>
      <c r="E93" s="31">
        <f t="shared" si="48"/>
        <v>11355.76</v>
      </c>
      <c r="F93" s="47">
        <f>E93*100/B93</f>
        <v>99.962772851276512</v>
      </c>
      <c r="G93" s="31">
        <f t="shared" si="48"/>
        <v>11355.8</v>
      </c>
      <c r="H93" s="47">
        <f t="shared" si="47"/>
        <v>99.963124964293527</v>
      </c>
      <c r="I93" s="11"/>
      <c r="J93" s="11"/>
    </row>
    <row r="94" spans="1:10">
      <c r="A94" s="13" t="s">
        <v>5</v>
      </c>
      <c r="B94" s="31">
        <f t="shared" si="48"/>
        <v>71879.436780000004</v>
      </c>
      <c r="C94" s="31">
        <f t="shared" si="48"/>
        <v>62909.046750000001</v>
      </c>
      <c r="D94" s="47">
        <f t="shared" si="46"/>
        <v>87.520227714839365</v>
      </c>
      <c r="E94" s="31">
        <f t="shared" si="48"/>
        <v>62908.657299999999</v>
      </c>
      <c r="F94" s="47">
        <f>E94*100/B94</f>
        <v>87.519685904806551</v>
      </c>
      <c r="G94" s="31">
        <f t="shared" si="48"/>
        <v>62855.5</v>
      </c>
      <c r="H94" s="47">
        <f t="shared" si="47"/>
        <v>87.445732487276729</v>
      </c>
      <c r="I94" s="11"/>
      <c r="J94" s="11"/>
    </row>
    <row r="95" spans="1:10" ht="31.5">
      <c r="A95" s="13" t="s">
        <v>6</v>
      </c>
      <c r="B95" s="31">
        <f t="shared" si="48"/>
        <v>0</v>
      </c>
      <c r="C95" s="31">
        <f t="shared" si="48"/>
        <v>0</v>
      </c>
      <c r="D95" s="47"/>
      <c r="E95" s="31">
        <f t="shared" si="48"/>
        <v>0</v>
      </c>
      <c r="F95" s="47"/>
      <c r="G95" s="31">
        <f t="shared" si="48"/>
        <v>0</v>
      </c>
      <c r="H95" s="47"/>
      <c r="I95" s="11"/>
      <c r="J95" s="11"/>
    </row>
    <row r="96" spans="1:10" s="27" customFormat="1" ht="18.75" customHeight="1">
      <c r="A96" s="241" t="s">
        <v>26</v>
      </c>
      <c r="B96" s="242"/>
      <c r="C96" s="242"/>
      <c r="D96" s="242"/>
      <c r="E96" s="242"/>
      <c r="F96" s="242"/>
      <c r="G96" s="242"/>
      <c r="H96" s="242"/>
      <c r="I96" s="243"/>
      <c r="J96" s="26"/>
    </row>
    <row r="97" spans="1:10" ht="31.5">
      <c r="A97" s="13" t="s">
        <v>7</v>
      </c>
      <c r="B97" s="31">
        <v>377</v>
      </c>
      <c r="C97" s="31">
        <v>377</v>
      </c>
      <c r="D97" s="47">
        <f t="shared" ref="D97" si="49">C97*100/B97</f>
        <v>100</v>
      </c>
      <c r="E97" s="31">
        <v>377</v>
      </c>
      <c r="F97" s="47">
        <f>E97*100/B97</f>
        <v>100</v>
      </c>
      <c r="G97" s="31">
        <v>377</v>
      </c>
      <c r="H97" s="47">
        <f t="shared" ref="H97" si="50">G97*100/B97</f>
        <v>100</v>
      </c>
      <c r="I97" s="11" t="s">
        <v>260</v>
      </c>
      <c r="J97" s="11"/>
    </row>
    <row r="98" spans="1:10" ht="31.5" hidden="1">
      <c r="A98" s="13" t="s">
        <v>9</v>
      </c>
      <c r="B98" s="31"/>
      <c r="C98" s="31"/>
      <c r="D98" s="47"/>
      <c r="E98" s="31"/>
      <c r="F98" s="47"/>
      <c r="G98" s="31"/>
      <c r="H98" s="47"/>
      <c r="I98" s="11"/>
      <c r="J98" s="11"/>
    </row>
    <row r="99" spans="1:10" hidden="1">
      <c r="A99" s="13" t="s">
        <v>5</v>
      </c>
      <c r="B99" s="31"/>
      <c r="C99" s="31"/>
      <c r="D99" s="47"/>
      <c r="E99" s="31"/>
      <c r="F99" s="47"/>
      <c r="G99" s="31"/>
      <c r="H99" s="47"/>
      <c r="I99" s="11"/>
      <c r="J99" s="11"/>
    </row>
    <row r="100" spans="1:10" ht="31.5" hidden="1">
      <c r="A100" s="13" t="s">
        <v>6</v>
      </c>
      <c r="B100" s="31"/>
      <c r="C100" s="31"/>
      <c r="D100" s="47"/>
      <c r="E100" s="31"/>
      <c r="F100" s="47"/>
      <c r="G100" s="31"/>
      <c r="H100" s="47"/>
      <c r="I100" s="11"/>
      <c r="J100" s="11"/>
    </row>
    <row r="101" spans="1:10" s="27" customFormat="1" ht="18" customHeight="1">
      <c r="A101" s="241" t="s">
        <v>27</v>
      </c>
      <c r="B101" s="242"/>
      <c r="C101" s="242"/>
      <c r="D101" s="242"/>
      <c r="E101" s="242"/>
      <c r="F101" s="242"/>
      <c r="G101" s="242"/>
      <c r="H101" s="242"/>
      <c r="I101" s="243"/>
      <c r="J101" s="26"/>
    </row>
    <row r="102" spans="1:10" ht="31.5">
      <c r="A102" s="13" t="s">
        <v>7</v>
      </c>
      <c r="B102" s="31">
        <v>67128.864000000001</v>
      </c>
      <c r="C102" s="31">
        <v>58442.065130000003</v>
      </c>
      <c r="D102" s="47">
        <f t="shared" ref="D102:D104" si="51">C102*100/B102</f>
        <v>87.05951754226021</v>
      </c>
      <c r="E102" s="31">
        <v>58442.065130000003</v>
      </c>
      <c r="F102" s="57">
        <f>E102*100/B102</f>
        <v>87.05951754226021</v>
      </c>
      <c r="G102" s="31">
        <v>58389</v>
      </c>
      <c r="H102" s="47">
        <f t="shared" ref="H102:H104" si="52">G102*100/B102</f>
        <v>86.980467895300592</v>
      </c>
      <c r="I102" s="11" t="s">
        <v>128</v>
      </c>
      <c r="J102" s="11"/>
    </row>
    <row r="103" spans="1:10" ht="47.25">
      <c r="A103" s="13" t="s">
        <v>9</v>
      </c>
      <c r="B103" s="31">
        <f>5743.519+5616.47</f>
        <v>11359.989000000001</v>
      </c>
      <c r="C103" s="31">
        <f>5739.29+5616.47</f>
        <v>11355.76</v>
      </c>
      <c r="D103" s="47">
        <f t="shared" si="51"/>
        <v>99.962772851276512</v>
      </c>
      <c r="E103" s="31">
        <f>5739.29+5616.47</f>
        <v>11355.76</v>
      </c>
      <c r="F103" s="57">
        <f>E103*100/B103</f>
        <v>99.962772851276512</v>
      </c>
      <c r="G103" s="31">
        <v>11355.8</v>
      </c>
      <c r="H103" s="47">
        <f t="shared" si="52"/>
        <v>99.963124964293527</v>
      </c>
      <c r="I103" s="11" t="s">
        <v>144</v>
      </c>
      <c r="J103" s="11"/>
    </row>
    <row r="104" spans="1:10" ht="151.5" customHeight="1">
      <c r="A104" s="13" t="s">
        <v>5</v>
      </c>
      <c r="B104" s="31">
        <v>67128.864000000001</v>
      </c>
      <c r="C104" s="31">
        <v>58442.065130000003</v>
      </c>
      <c r="D104" s="47">
        <f t="shared" si="51"/>
        <v>87.05951754226021</v>
      </c>
      <c r="E104" s="31">
        <v>58442.065130000003</v>
      </c>
      <c r="F104" s="57">
        <f>E104*100/B104</f>
        <v>87.05951754226021</v>
      </c>
      <c r="G104" s="31">
        <v>58389</v>
      </c>
      <c r="H104" s="47">
        <f t="shared" si="52"/>
        <v>86.980467895300592</v>
      </c>
      <c r="I104" s="11" t="s">
        <v>142</v>
      </c>
      <c r="J104" s="11" t="s">
        <v>269</v>
      </c>
    </row>
    <row r="105" spans="1:10" ht="31.5" hidden="1">
      <c r="A105" s="13" t="s">
        <v>6</v>
      </c>
      <c r="B105" s="31"/>
      <c r="C105" s="31"/>
      <c r="D105" s="47"/>
      <c r="E105" s="31"/>
      <c r="F105" s="57"/>
      <c r="G105" s="31"/>
      <c r="H105" s="47"/>
      <c r="I105" s="11"/>
      <c r="J105" s="11"/>
    </row>
    <row r="106" spans="1:10" s="27" customFormat="1" ht="21" customHeight="1">
      <c r="A106" s="241" t="s">
        <v>28</v>
      </c>
      <c r="B106" s="242"/>
      <c r="C106" s="242"/>
      <c r="D106" s="242"/>
      <c r="E106" s="242"/>
      <c r="F106" s="242"/>
      <c r="G106" s="242"/>
      <c r="H106" s="242"/>
      <c r="I106" s="243"/>
      <c r="J106" s="26"/>
    </row>
    <row r="107" spans="1:10" ht="96" customHeight="1">
      <c r="A107" s="13" t="s">
        <v>7</v>
      </c>
      <c r="B107" s="31">
        <v>4494.3546999999999</v>
      </c>
      <c r="C107" s="31">
        <v>4256.2981</v>
      </c>
      <c r="D107" s="47">
        <f t="shared" ref="D107" si="53">C107*100/B107</f>
        <v>94.703208449479973</v>
      </c>
      <c r="E107" s="31">
        <v>4256.2981</v>
      </c>
      <c r="F107" s="57">
        <f>E107*100/B107</f>
        <v>94.703208449479973</v>
      </c>
      <c r="G107" s="31">
        <v>4329.1000000000004</v>
      </c>
      <c r="H107" s="47">
        <f t="shared" ref="H107" si="54">G107*100/B107</f>
        <v>96.323060571965996</v>
      </c>
      <c r="I107" s="11" t="s">
        <v>143</v>
      </c>
      <c r="J107" s="11" t="s">
        <v>268</v>
      </c>
    </row>
    <row r="108" spans="1:10" ht="31.5" hidden="1">
      <c r="A108" s="13" t="s">
        <v>9</v>
      </c>
      <c r="B108" s="31"/>
      <c r="C108" s="31"/>
      <c r="D108" s="47"/>
      <c r="E108" s="31"/>
      <c r="F108" s="57"/>
      <c r="G108" s="31"/>
      <c r="H108" s="47"/>
      <c r="I108" s="11"/>
      <c r="J108" s="11"/>
    </row>
    <row r="109" spans="1:10" ht="69" customHeight="1">
      <c r="A109" s="13" t="s">
        <v>5</v>
      </c>
      <c r="B109" s="31">
        <v>896.54300000000001</v>
      </c>
      <c r="C109" s="31">
        <f>81.536+815.007</f>
        <v>896.54299999999989</v>
      </c>
      <c r="D109" s="47">
        <f t="shared" ref="D109" si="55">C109*100/B109</f>
        <v>99.999999999999986</v>
      </c>
      <c r="E109" s="31">
        <v>896.54300000000001</v>
      </c>
      <c r="F109" s="57">
        <f>E109*100/B109</f>
        <v>100</v>
      </c>
      <c r="G109" s="31">
        <v>896.5</v>
      </c>
      <c r="H109" s="47">
        <f t="shared" ref="H109" si="56">G109*100/B109</f>
        <v>99.995203799483122</v>
      </c>
      <c r="I109" s="11" t="s">
        <v>263</v>
      </c>
      <c r="J109" s="11"/>
    </row>
    <row r="110" spans="1:10" ht="31.5" hidden="1">
      <c r="A110" s="13" t="s">
        <v>6</v>
      </c>
      <c r="B110" s="31"/>
      <c r="C110" s="31"/>
      <c r="D110" s="47"/>
      <c r="E110" s="31"/>
      <c r="F110" s="57"/>
      <c r="G110" s="31"/>
      <c r="H110" s="47"/>
      <c r="I110" s="11"/>
      <c r="J110" s="11"/>
    </row>
    <row r="111" spans="1:10" s="27" customFormat="1" ht="19.5" customHeight="1">
      <c r="A111" s="241" t="s">
        <v>29</v>
      </c>
      <c r="B111" s="242"/>
      <c r="C111" s="242"/>
      <c r="D111" s="242"/>
      <c r="E111" s="242"/>
      <c r="F111" s="242"/>
      <c r="G111" s="242"/>
      <c r="H111" s="242"/>
      <c r="I111" s="243"/>
      <c r="J111" s="26"/>
    </row>
    <row r="112" spans="1:10" ht="285" customHeight="1">
      <c r="A112" s="13" t="s">
        <v>7</v>
      </c>
      <c r="B112" s="31">
        <v>9922.5297800000008</v>
      </c>
      <c r="C112" s="31">
        <v>9629.51188</v>
      </c>
      <c r="D112" s="47">
        <f t="shared" ref="D112" si="57">C112*100/B112</f>
        <v>97.046943607157402</v>
      </c>
      <c r="E112" s="31">
        <v>9629.1224299999994</v>
      </c>
      <c r="F112" s="57">
        <f>E112*100/B112</f>
        <v>97.043018700821662</v>
      </c>
      <c r="G112" s="31">
        <v>9629.1</v>
      </c>
      <c r="H112" s="47">
        <f t="shared" ref="H112" si="58">G112*100/B112</f>
        <v>97.042792649597871</v>
      </c>
      <c r="I112" s="11" t="s">
        <v>261</v>
      </c>
      <c r="J112" s="11"/>
    </row>
    <row r="113" spans="1:10" ht="31.5" hidden="1" customHeight="1">
      <c r="A113" s="13" t="s">
        <v>9</v>
      </c>
      <c r="B113" s="31"/>
      <c r="C113" s="31"/>
      <c r="D113" s="47"/>
      <c r="E113" s="31"/>
      <c r="F113" s="57"/>
      <c r="G113" s="31"/>
      <c r="H113" s="47"/>
      <c r="I113" s="11"/>
      <c r="J113" s="11"/>
    </row>
    <row r="114" spans="1:10" ht="137.25" customHeight="1">
      <c r="A114" s="13" t="s">
        <v>5</v>
      </c>
      <c r="B114" s="31">
        <v>3854.0297799999998</v>
      </c>
      <c r="C114" s="31">
        <v>3570.4386199999999</v>
      </c>
      <c r="D114" s="47">
        <f t="shared" ref="D114" si="59">C114*100/B114</f>
        <v>92.641697750451726</v>
      </c>
      <c r="E114" s="31">
        <v>3570.0491699999998</v>
      </c>
      <c r="F114" s="57">
        <f>E114*100/B114</f>
        <v>92.631592742908168</v>
      </c>
      <c r="G114" s="31">
        <v>3570</v>
      </c>
      <c r="H114" s="47">
        <f t="shared" ref="H114" si="60">G114*100/B114</f>
        <v>92.630316935433754</v>
      </c>
      <c r="I114" s="11" t="s">
        <v>262</v>
      </c>
      <c r="J114" s="11" t="s">
        <v>264</v>
      </c>
    </row>
    <row r="115" spans="1:10" ht="31.5" hidden="1">
      <c r="A115" s="13" t="s">
        <v>6</v>
      </c>
      <c r="B115" s="31"/>
      <c r="C115" s="31"/>
      <c r="D115" s="47"/>
      <c r="E115" s="31"/>
      <c r="F115" s="57"/>
      <c r="G115" s="31"/>
      <c r="H115" s="47"/>
      <c r="I115" s="11"/>
      <c r="J115" s="11"/>
    </row>
    <row r="116" spans="1:10" ht="29.25" customHeight="1">
      <c r="A116" s="238" t="s">
        <v>30</v>
      </c>
      <c r="B116" s="239"/>
      <c r="C116" s="239"/>
      <c r="D116" s="239"/>
      <c r="E116" s="239"/>
      <c r="F116" s="239"/>
      <c r="G116" s="239"/>
      <c r="H116" s="239"/>
      <c r="I116" s="239"/>
      <c r="J116" s="240"/>
    </row>
    <row r="117" spans="1:10" ht="69" customHeight="1">
      <c r="A117" s="13" t="s">
        <v>7</v>
      </c>
      <c r="B117" s="31">
        <v>404</v>
      </c>
      <c r="C117" s="31">
        <v>404</v>
      </c>
      <c r="D117" s="47">
        <f t="shared" ref="D117" si="61">C117*100/B117</f>
        <v>100</v>
      </c>
      <c r="E117" s="31">
        <v>404</v>
      </c>
      <c r="F117" s="57">
        <f>E117*100/B117</f>
        <v>100</v>
      </c>
      <c r="G117" s="31">
        <v>404</v>
      </c>
      <c r="H117" s="47">
        <f t="shared" ref="H117" si="62">G117*100/B117</f>
        <v>100</v>
      </c>
      <c r="I117" s="11" t="s">
        <v>147</v>
      </c>
      <c r="J117" s="11"/>
    </row>
    <row r="118" spans="1:10" ht="31.5">
      <c r="A118" s="13" t="s">
        <v>9</v>
      </c>
      <c r="B118" s="31"/>
      <c r="C118" s="31"/>
      <c r="D118" s="47"/>
      <c r="E118" s="31"/>
      <c r="F118" s="57"/>
      <c r="G118" s="31"/>
      <c r="H118" s="47"/>
      <c r="I118" s="11"/>
      <c r="J118" s="11"/>
    </row>
    <row r="119" spans="1:10">
      <c r="A119" s="13" t="s">
        <v>5</v>
      </c>
      <c r="B119" s="31"/>
      <c r="C119" s="31"/>
      <c r="D119" s="47"/>
      <c r="E119" s="31"/>
      <c r="F119" s="57"/>
      <c r="G119" s="31"/>
      <c r="H119" s="47"/>
      <c r="I119" s="11"/>
      <c r="J119" s="11"/>
    </row>
    <row r="120" spans="1:10" ht="31.5">
      <c r="A120" s="13" t="s">
        <v>6</v>
      </c>
      <c r="B120" s="31"/>
      <c r="C120" s="31"/>
      <c r="D120" s="47"/>
      <c r="E120" s="31"/>
      <c r="F120" s="57"/>
      <c r="G120" s="31"/>
      <c r="H120" s="47"/>
      <c r="I120" s="11"/>
      <c r="J120" s="11"/>
    </row>
    <row r="121" spans="1:10" ht="31.5" customHeight="1">
      <c r="A121" s="238" t="s">
        <v>220</v>
      </c>
      <c r="B121" s="239"/>
      <c r="C121" s="239"/>
      <c r="D121" s="239"/>
      <c r="E121" s="239"/>
      <c r="F121" s="239"/>
      <c r="G121" s="239"/>
      <c r="H121" s="239"/>
      <c r="I121" s="239"/>
      <c r="J121" s="240"/>
    </row>
    <row r="122" spans="1:10" ht="216" customHeight="1">
      <c r="A122" s="13" t="s">
        <v>7</v>
      </c>
      <c r="B122" s="31">
        <v>21</v>
      </c>
      <c r="C122" s="31">
        <v>20.775680000000001</v>
      </c>
      <c r="D122" s="47">
        <f t="shared" ref="D122" si="63">C122*100/B122</f>
        <v>98.931809523809534</v>
      </c>
      <c r="E122" s="31">
        <v>20.775680000000001</v>
      </c>
      <c r="F122" s="57">
        <f>E122*100/B122</f>
        <v>98.931809523809534</v>
      </c>
      <c r="G122" s="31">
        <v>20.775680000000001</v>
      </c>
      <c r="H122" s="47">
        <f t="shared" ref="H122" si="64">G122*100/B122</f>
        <v>98.931809523809534</v>
      </c>
      <c r="I122" s="11" t="s">
        <v>246</v>
      </c>
      <c r="J122" s="11"/>
    </row>
    <row r="123" spans="1:10" ht="31.5">
      <c r="A123" s="13" t="s">
        <v>9</v>
      </c>
      <c r="B123" s="31"/>
      <c r="C123" s="31"/>
      <c r="D123" s="47"/>
      <c r="E123" s="31"/>
      <c r="F123" s="57"/>
      <c r="G123" s="31"/>
      <c r="H123" s="47"/>
      <c r="I123" s="11"/>
      <c r="J123" s="11"/>
    </row>
    <row r="124" spans="1:10">
      <c r="A124" s="13" t="s">
        <v>5</v>
      </c>
      <c r="B124" s="31"/>
      <c r="C124" s="31"/>
      <c r="D124" s="47"/>
      <c r="E124" s="31"/>
      <c r="F124" s="57"/>
      <c r="G124" s="31"/>
      <c r="H124" s="47"/>
      <c r="I124" s="11"/>
      <c r="J124" s="11"/>
    </row>
    <row r="125" spans="1:10" ht="31.5">
      <c r="A125" s="13" t="s">
        <v>6</v>
      </c>
      <c r="B125" s="31"/>
      <c r="C125" s="31"/>
      <c r="D125" s="47"/>
      <c r="E125" s="31"/>
      <c r="F125" s="57"/>
      <c r="G125" s="31"/>
      <c r="H125" s="47"/>
      <c r="I125" s="11"/>
      <c r="J125" s="11"/>
    </row>
    <row r="126" spans="1:10" ht="33" customHeight="1">
      <c r="A126" s="238" t="s">
        <v>221</v>
      </c>
      <c r="B126" s="239"/>
      <c r="C126" s="239"/>
      <c r="D126" s="239"/>
      <c r="E126" s="239"/>
      <c r="F126" s="239"/>
      <c r="G126" s="239"/>
      <c r="H126" s="239"/>
      <c r="I126" s="239"/>
      <c r="J126" s="240"/>
    </row>
    <row r="127" spans="1:10" ht="19.5" customHeight="1">
      <c r="A127" s="13" t="s">
        <v>7</v>
      </c>
      <c r="B127" s="31">
        <f t="shared" ref="B127:G130" si="65">B132+B137+B142+B147</f>
        <v>198.38657999999998</v>
      </c>
      <c r="C127" s="31">
        <f t="shared" si="65"/>
        <v>194.54074</v>
      </c>
      <c r="D127" s="47">
        <f t="shared" ref="D127" si="66">C127*100/B127</f>
        <v>98.061441454356455</v>
      </c>
      <c r="E127" s="31">
        <f>E132+E137+E142+E147</f>
        <v>194.54074</v>
      </c>
      <c r="F127" s="47">
        <f>E127*100/B127</f>
        <v>98.061441454356455</v>
      </c>
      <c r="G127" s="31">
        <f t="shared" si="65"/>
        <v>194.54074</v>
      </c>
      <c r="H127" s="47">
        <f t="shared" ref="H127:H129" si="67">G127*100/B127</f>
        <v>98.061441454356455</v>
      </c>
      <c r="I127" s="11"/>
      <c r="J127" s="11"/>
    </row>
    <row r="128" spans="1:10" ht="31.5">
      <c r="A128" s="13" t="s">
        <v>9</v>
      </c>
      <c r="B128" s="31">
        <f t="shared" si="65"/>
        <v>0</v>
      </c>
      <c r="C128" s="31">
        <f t="shared" si="65"/>
        <v>0</v>
      </c>
      <c r="D128" s="47"/>
      <c r="E128" s="31">
        <f t="shared" si="65"/>
        <v>0</v>
      </c>
      <c r="F128" s="47"/>
      <c r="G128" s="31">
        <f t="shared" si="65"/>
        <v>0</v>
      </c>
      <c r="H128" s="47"/>
      <c r="I128" s="11"/>
      <c r="J128" s="11"/>
    </row>
    <row r="129" spans="1:10" ht="16.5" customHeight="1">
      <c r="A129" s="13" t="s">
        <v>5</v>
      </c>
      <c r="B129" s="31">
        <f t="shared" si="65"/>
        <v>30</v>
      </c>
      <c r="C129" s="31">
        <f t="shared" si="65"/>
        <v>29.865079999999999</v>
      </c>
      <c r="D129" s="47">
        <f t="shared" ref="D129" si="68">C129*100/B129</f>
        <v>99.550266666666658</v>
      </c>
      <c r="E129" s="31">
        <f t="shared" si="65"/>
        <v>29.865079999999999</v>
      </c>
      <c r="F129" s="47">
        <f>E129*100/B129</f>
        <v>99.550266666666658</v>
      </c>
      <c r="G129" s="31">
        <f t="shared" si="65"/>
        <v>29.865079999999999</v>
      </c>
      <c r="H129" s="47">
        <f t="shared" si="67"/>
        <v>99.550266666666658</v>
      </c>
      <c r="I129" s="11"/>
      <c r="J129" s="11"/>
    </row>
    <row r="130" spans="1:10" ht="31.5">
      <c r="A130" s="13" t="s">
        <v>6</v>
      </c>
      <c r="B130" s="31">
        <f t="shared" si="65"/>
        <v>0</v>
      </c>
      <c r="C130" s="31">
        <f t="shared" si="65"/>
        <v>0</v>
      </c>
      <c r="D130" s="47"/>
      <c r="E130" s="31">
        <f t="shared" si="65"/>
        <v>0</v>
      </c>
      <c r="F130" s="47"/>
      <c r="G130" s="31">
        <f t="shared" si="65"/>
        <v>0</v>
      </c>
      <c r="H130" s="47"/>
      <c r="I130" s="11"/>
      <c r="J130" s="11"/>
    </row>
    <row r="131" spans="1:10" s="27" customFormat="1" ht="19.5" customHeight="1">
      <c r="A131" s="241" t="s">
        <v>32</v>
      </c>
      <c r="B131" s="242"/>
      <c r="C131" s="242"/>
      <c r="D131" s="242"/>
      <c r="E131" s="242"/>
      <c r="F131" s="242"/>
      <c r="G131" s="242"/>
      <c r="H131" s="242"/>
      <c r="I131" s="243"/>
      <c r="J131" s="26"/>
    </row>
    <row r="132" spans="1:10" ht="110.25">
      <c r="A132" s="13" t="s">
        <v>7</v>
      </c>
      <c r="B132" s="31">
        <v>24.401579999999999</v>
      </c>
      <c r="C132" s="31">
        <v>23.40128</v>
      </c>
      <c r="D132" s="47">
        <f t="shared" ref="D132" si="69">C132*100/B132</f>
        <v>95.900675284141442</v>
      </c>
      <c r="E132" s="31">
        <v>23.40128</v>
      </c>
      <c r="F132" s="57">
        <f>E132*100/B132</f>
        <v>95.900675284141442</v>
      </c>
      <c r="G132" s="31">
        <v>23.40128</v>
      </c>
      <c r="H132" s="47">
        <f t="shared" ref="H132" si="70">G132*100/B132</f>
        <v>95.900675284141442</v>
      </c>
      <c r="I132" s="11" t="s">
        <v>254</v>
      </c>
      <c r="J132" s="11"/>
    </row>
    <row r="133" spans="1:10" ht="31.5" hidden="1">
      <c r="A133" s="13" t="s">
        <v>9</v>
      </c>
      <c r="B133" s="31"/>
      <c r="C133" s="31"/>
      <c r="D133" s="47"/>
      <c r="E133" s="31"/>
      <c r="F133" s="57"/>
      <c r="G133" s="31"/>
      <c r="H133" s="47"/>
      <c r="I133" s="11"/>
      <c r="J133" s="11"/>
    </row>
    <row r="134" spans="1:10" hidden="1">
      <c r="A134" s="13" t="s">
        <v>5</v>
      </c>
      <c r="B134" s="31"/>
      <c r="C134" s="31"/>
      <c r="D134" s="47"/>
      <c r="E134" s="31"/>
      <c r="F134" s="57"/>
      <c r="G134" s="31"/>
      <c r="H134" s="47"/>
      <c r="I134" s="11"/>
      <c r="J134" s="11"/>
    </row>
    <row r="135" spans="1:10" ht="31.5" hidden="1">
      <c r="A135" s="13" t="s">
        <v>6</v>
      </c>
      <c r="B135" s="31"/>
      <c r="C135" s="31"/>
      <c r="D135" s="47"/>
      <c r="E135" s="31"/>
      <c r="F135" s="57"/>
      <c r="G135" s="31"/>
      <c r="H135" s="47"/>
      <c r="I135" s="11"/>
      <c r="J135" s="11"/>
    </row>
    <row r="136" spans="1:10" s="27" customFormat="1" ht="19.5" customHeight="1">
      <c r="A136" s="241" t="s">
        <v>33</v>
      </c>
      <c r="B136" s="242"/>
      <c r="C136" s="242"/>
      <c r="D136" s="242"/>
      <c r="E136" s="242"/>
      <c r="F136" s="242"/>
      <c r="G136" s="242"/>
      <c r="H136" s="242"/>
      <c r="I136" s="243"/>
      <c r="J136" s="26"/>
    </row>
    <row r="137" spans="1:10" ht="157.5">
      <c r="A137" s="13" t="s">
        <v>7</v>
      </c>
      <c r="B137" s="31">
        <v>50</v>
      </c>
      <c r="C137" s="31">
        <v>47.353839999999998</v>
      </c>
      <c r="D137" s="47">
        <f t="shared" ref="D137" si="71">C137*100/B137</f>
        <v>94.707679999999996</v>
      </c>
      <c r="E137" s="31">
        <v>47.353839999999998</v>
      </c>
      <c r="F137" s="57">
        <f>E137*100/B137</f>
        <v>94.707679999999996</v>
      </c>
      <c r="G137" s="31">
        <v>47.353839999999998</v>
      </c>
      <c r="H137" s="47">
        <f t="shared" ref="H137" si="72">G137*100/B137</f>
        <v>94.707679999999996</v>
      </c>
      <c r="I137" s="11" t="s">
        <v>255</v>
      </c>
      <c r="J137" s="11"/>
    </row>
    <row r="138" spans="1:10" ht="31.5" hidden="1">
      <c r="A138" s="13" t="s">
        <v>9</v>
      </c>
      <c r="B138" s="31"/>
      <c r="C138" s="31"/>
      <c r="D138" s="47"/>
      <c r="E138" s="31"/>
      <c r="F138" s="57"/>
      <c r="G138" s="31"/>
      <c r="H138" s="47"/>
      <c r="I138" s="11"/>
      <c r="J138" s="11"/>
    </row>
    <row r="139" spans="1:10" hidden="1">
      <c r="A139" s="13" t="s">
        <v>5</v>
      </c>
      <c r="B139" s="31"/>
      <c r="C139" s="31"/>
      <c r="D139" s="47"/>
      <c r="E139" s="31"/>
      <c r="F139" s="57"/>
      <c r="G139" s="31"/>
      <c r="H139" s="47"/>
      <c r="I139" s="11"/>
      <c r="J139" s="11"/>
    </row>
    <row r="140" spans="1:10" ht="31.5" hidden="1">
      <c r="A140" s="13" t="s">
        <v>6</v>
      </c>
      <c r="B140" s="31"/>
      <c r="C140" s="31"/>
      <c r="D140" s="47"/>
      <c r="E140" s="31"/>
      <c r="F140" s="57"/>
      <c r="G140" s="31"/>
      <c r="H140" s="47"/>
      <c r="I140" s="11"/>
      <c r="J140" s="11"/>
    </row>
    <row r="141" spans="1:10" s="27" customFormat="1" ht="19.5" customHeight="1">
      <c r="A141" s="241" t="s">
        <v>34</v>
      </c>
      <c r="B141" s="242"/>
      <c r="C141" s="242"/>
      <c r="D141" s="242"/>
      <c r="E141" s="242"/>
      <c r="F141" s="242"/>
      <c r="G141" s="242"/>
      <c r="H141" s="242"/>
      <c r="I141" s="243"/>
      <c r="J141" s="26"/>
    </row>
    <row r="142" spans="1:10" ht="94.5">
      <c r="A142" s="13" t="s">
        <v>7</v>
      </c>
      <c r="B142" s="31">
        <v>118.985</v>
      </c>
      <c r="C142" s="31">
        <v>118.78561999999999</v>
      </c>
      <c r="D142" s="47">
        <f t="shared" ref="D142" si="73">C142*100/B142</f>
        <v>99.832432659578942</v>
      </c>
      <c r="E142" s="31">
        <v>118.78561999999999</v>
      </c>
      <c r="F142" s="57">
        <f>E142*100/B142</f>
        <v>99.832432659578942</v>
      </c>
      <c r="G142" s="31">
        <v>118.78561999999999</v>
      </c>
      <c r="H142" s="47">
        <f t="shared" ref="H142" si="74">G142*100/B142</f>
        <v>99.832432659578942</v>
      </c>
      <c r="I142" s="11" t="s">
        <v>258</v>
      </c>
      <c r="J142" s="11"/>
    </row>
    <row r="143" spans="1:10" ht="31.5" hidden="1">
      <c r="A143" s="13" t="s">
        <v>9</v>
      </c>
      <c r="B143" s="31"/>
      <c r="C143" s="31"/>
      <c r="D143" s="47"/>
      <c r="E143" s="31"/>
      <c r="F143" s="57"/>
      <c r="G143" s="31"/>
      <c r="H143" s="47"/>
      <c r="I143" s="11"/>
      <c r="J143" s="11"/>
    </row>
    <row r="144" spans="1:10" ht="81.75" customHeight="1">
      <c r="A144" s="13" t="s">
        <v>5</v>
      </c>
      <c r="B144" s="31">
        <v>30</v>
      </c>
      <c r="C144" s="31">
        <v>29.865079999999999</v>
      </c>
      <c r="D144" s="47">
        <f t="shared" ref="D144" si="75">C144*100/B144</f>
        <v>99.550266666666658</v>
      </c>
      <c r="E144" s="31">
        <v>29.865079999999999</v>
      </c>
      <c r="F144" s="57">
        <f>E144*100/B144</f>
        <v>99.550266666666658</v>
      </c>
      <c r="G144" s="31">
        <v>29.865079999999999</v>
      </c>
      <c r="H144" s="47">
        <f t="shared" ref="H144" si="76">G144*100/B144</f>
        <v>99.550266666666658</v>
      </c>
      <c r="I144" s="11" t="s">
        <v>256</v>
      </c>
      <c r="J144" s="11"/>
    </row>
    <row r="145" spans="1:10" ht="31.5" hidden="1">
      <c r="A145" s="13" t="s">
        <v>6</v>
      </c>
      <c r="B145" s="31"/>
      <c r="C145" s="31"/>
      <c r="D145" s="47"/>
      <c r="E145" s="31"/>
      <c r="F145" s="57"/>
      <c r="G145" s="31"/>
      <c r="H145" s="47"/>
      <c r="I145" s="11"/>
      <c r="J145" s="11"/>
    </row>
    <row r="146" spans="1:10" s="27" customFormat="1" ht="23.25" customHeight="1">
      <c r="A146" s="241" t="s">
        <v>35</v>
      </c>
      <c r="B146" s="242"/>
      <c r="C146" s="242"/>
      <c r="D146" s="242"/>
      <c r="E146" s="242"/>
      <c r="F146" s="242"/>
      <c r="G146" s="242"/>
      <c r="H146" s="242"/>
      <c r="I146" s="242"/>
      <c r="J146" s="243"/>
    </row>
    <row r="147" spans="1:10" ht="47.25">
      <c r="A147" s="13" t="s">
        <v>7</v>
      </c>
      <c r="B147" s="31">
        <v>5</v>
      </c>
      <c r="C147" s="31">
        <v>5</v>
      </c>
      <c r="D147" s="47">
        <f t="shared" ref="D147" si="77">C147*100/B147</f>
        <v>100</v>
      </c>
      <c r="E147" s="31">
        <v>5</v>
      </c>
      <c r="F147" s="57">
        <f>E147*100/B147</f>
        <v>100</v>
      </c>
      <c r="G147" s="31">
        <v>5</v>
      </c>
      <c r="H147" s="47">
        <f t="shared" ref="H147" si="78">G147*100/B147</f>
        <v>100</v>
      </c>
      <c r="I147" s="11" t="s">
        <v>257</v>
      </c>
      <c r="J147" s="11" t="s">
        <v>212</v>
      </c>
    </row>
    <row r="148" spans="1:10" ht="31.5" hidden="1">
      <c r="A148" s="13" t="s">
        <v>9</v>
      </c>
      <c r="B148" s="31"/>
      <c r="C148" s="31"/>
      <c r="D148" s="47"/>
      <c r="E148" s="31"/>
      <c r="F148" s="57"/>
      <c r="G148" s="31"/>
      <c r="H148" s="47"/>
      <c r="I148" s="11"/>
      <c r="J148" s="11"/>
    </row>
    <row r="149" spans="1:10" hidden="1">
      <c r="A149" s="13" t="s">
        <v>5</v>
      </c>
      <c r="B149" s="31"/>
      <c r="C149" s="31"/>
      <c r="D149" s="47"/>
      <c r="E149" s="31"/>
      <c r="F149" s="57"/>
      <c r="G149" s="31"/>
      <c r="H149" s="47"/>
      <c r="I149" s="11"/>
      <c r="J149" s="11"/>
    </row>
    <row r="150" spans="1:10" ht="31.5" hidden="1">
      <c r="A150" s="13" t="s">
        <v>6</v>
      </c>
      <c r="B150" s="31"/>
      <c r="C150" s="31"/>
      <c r="D150" s="47"/>
      <c r="E150" s="31"/>
      <c r="F150" s="57"/>
      <c r="G150" s="31"/>
      <c r="H150" s="47"/>
      <c r="I150" s="11"/>
      <c r="J150" s="11"/>
    </row>
    <row r="151" spans="1:10" ht="25.5" customHeight="1">
      <c r="A151" s="238" t="s">
        <v>222</v>
      </c>
      <c r="B151" s="239"/>
      <c r="C151" s="239"/>
      <c r="D151" s="239"/>
      <c r="E151" s="239"/>
      <c r="F151" s="239"/>
      <c r="G151" s="239"/>
      <c r="H151" s="239"/>
      <c r="I151" s="239"/>
      <c r="J151" s="240"/>
    </row>
    <row r="152" spans="1:10" ht="134.25" customHeight="1">
      <c r="A152" s="13" t="s">
        <v>7</v>
      </c>
      <c r="B152" s="31">
        <v>1858</v>
      </c>
      <c r="C152" s="31">
        <v>1655.8596700000001</v>
      </c>
      <c r="D152" s="47">
        <f t="shared" ref="D152" si="79">C152*100/B152</f>
        <v>89.120541980624324</v>
      </c>
      <c r="E152" s="31">
        <v>1655.8596700000001</v>
      </c>
      <c r="F152" s="57">
        <f>E152*100/B152</f>
        <v>89.120541980624324</v>
      </c>
      <c r="G152" s="31">
        <v>1748.2</v>
      </c>
      <c r="H152" s="47">
        <f t="shared" ref="H152" si="80">G152*100/B152</f>
        <v>94.090419806243276</v>
      </c>
      <c r="I152" s="11" t="s">
        <v>259</v>
      </c>
      <c r="J152" s="11" t="s">
        <v>287</v>
      </c>
    </row>
    <row r="153" spans="1:10" ht="31.5">
      <c r="A153" s="13" t="s">
        <v>9</v>
      </c>
      <c r="B153" s="31"/>
      <c r="C153" s="31"/>
      <c r="D153" s="47"/>
      <c r="E153" s="31"/>
      <c r="F153" s="57"/>
      <c r="G153" s="31"/>
      <c r="H153" s="47"/>
      <c r="I153" s="11"/>
      <c r="J153" s="11"/>
    </row>
    <row r="154" spans="1:10">
      <c r="A154" s="13" t="s">
        <v>5</v>
      </c>
      <c r="B154" s="31"/>
      <c r="C154" s="31"/>
      <c r="D154" s="47"/>
      <c r="E154" s="31"/>
      <c r="F154" s="57"/>
      <c r="G154" s="31"/>
      <c r="H154" s="47"/>
      <c r="I154" s="11"/>
      <c r="J154" s="11"/>
    </row>
    <row r="155" spans="1:10" ht="31.5">
      <c r="A155" s="13" t="s">
        <v>6</v>
      </c>
      <c r="B155" s="31"/>
      <c r="C155" s="31"/>
      <c r="D155" s="47"/>
      <c r="E155" s="31"/>
      <c r="F155" s="57"/>
      <c r="G155" s="31"/>
      <c r="H155" s="47"/>
      <c r="I155" s="11"/>
      <c r="J155" s="11"/>
    </row>
    <row r="156" spans="1:10" ht="24" customHeight="1">
      <c r="A156" s="238" t="s">
        <v>223</v>
      </c>
      <c r="B156" s="239"/>
      <c r="C156" s="239"/>
      <c r="D156" s="239"/>
      <c r="E156" s="239"/>
      <c r="F156" s="239"/>
      <c r="G156" s="239"/>
      <c r="H156" s="239"/>
      <c r="I156" s="239"/>
      <c r="J156" s="240"/>
    </row>
    <row r="157" spans="1:10">
      <c r="A157" s="13" t="s">
        <v>7</v>
      </c>
      <c r="B157" s="31">
        <f>B162+B167</f>
        <v>31075.752</v>
      </c>
      <c r="C157" s="31">
        <f>C162+C167</f>
        <v>30465.461720000003</v>
      </c>
      <c r="D157" s="47">
        <f t="shared" ref="D157" si="81">C157*100/B157</f>
        <v>98.036120638367819</v>
      </c>
      <c r="E157" s="31">
        <f>E162+E167</f>
        <v>30465.461720000003</v>
      </c>
      <c r="F157" s="47">
        <f>E157*100/B157</f>
        <v>98.036120638367819</v>
      </c>
      <c r="G157" s="31">
        <f>G162+G167</f>
        <v>13597.781080000001</v>
      </c>
      <c r="H157" s="47">
        <f t="shared" ref="H157" si="82">G157*100/B157</f>
        <v>43.756885046579079</v>
      </c>
      <c r="I157" s="11"/>
      <c r="J157" s="11"/>
    </row>
    <row r="158" spans="1:10" ht="31.5">
      <c r="A158" s="13" t="s">
        <v>9</v>
      </c>
      <c r="B158" s="31">
        <f t="shared" ref="B158:G160" si="83">B163+B168</f>
        <v>0</v>
      </c>
      <c r="C158" s="31">
        <f t="shared" si="83"/>
        <v>0</v>
      </c>
      <c r="D158" s="47"/>
      <c r="E158" s="31">
        <f t="shared" si="83"/>
        <v>0</v>
      </c>
      <c r="F158" s="47"/>
      <c r="G158" s="31">
        <f t="shared" si="83"/>
        <v>0</v>
      </c>
      <c r="H158" s="47"/>
      <c r="I158" s="11"/>
      <c r="J158" s="11"/>
    </row>
    <row r="159" spans="1:10">
      <c r="A159" s="13" t="s">
        <v>5</v>
      </c>
      <c r="B159" s="31">
        <f t="shared" si="83"/>
        <v>24695.191620000001</v>
      </c>
      <c r="C159" s="31">
        <f t="shared" si="83"/>
        <v>24375.211300000003</v>
      </c>
      <c r="D159" s="47">
        <f t="shared" ref="D159" si="84">C159*100/B159</f>
        <v>98.704280878141262</v>
      </c>
      <c r="E159" s="31">
        <f t="shared" si="83"/>
        <v>24375.211300000003</v>
      </c>
      <c r="F159" s="47">
        <f>E159*100/B159</f>
        <v>98.704280878141262</v>
      </c>
      <c r="G159" s="31">
        <f t="shared" si="83"/>
        <v>7603.8482999999997</v>
      </c>
      <c r="H159" s="47">
        <f t="shared" ref="H159" si="85">G159*100/B159</f>
        <v>30.790805015830848</v>
      </c>
      <c r="I159" s="11"/>
      <c r="J159" s="11"/>
    </row>
    <row r="160" spans="1:10" ht="31.5">
      <c r="A160" s="13" t="s">
        <v>6</v>
      </c>
      <c r="B160" s="31">
        <f t="shared" si="83"/>
        <v>0</v>
      </c>
      <c r="C160" s="31">
        <f t="shared" si="83"/>
        <v>0</v>
      </c>
      <c r="D160" s="47"/>
      <c r="E160" s="31">
        <f t="shared" si="83"/>
        <v>0</v>
      </c>
      <c r="F160" s="47"/>
      <c r="G160" s="31">
        <f t="shared" si="83"/>
        <v>0</v>
      </c>
      <c r="H160" s="47"/>
      <c r="I160" s="11"/>
      <c r="J160" s="11"/>
    </row>
    <row r="161" spans="1:10" s="27" customFormat="1" ht="18.75" customHeight="1">
      <c r="A161" s="241" t="s">
        <v>38</v>
      </c>
      <c r="B161" s="242"/>
      <c r="C161" s="242"/>
      <c r="D161" s="242"/>
      <c r="E161" s="242"/>
      <c r="F161" s="242"/>
      <c r="G161" s="242"/>
      <c r="H161" s="242"/>
      <c r="I161" s="243"/>
      <c r="J161" s="26"/>
    </row>
    <row r="162" spans="1:10" ht="87.75" customHeight="1">
      <c r="A162" s="13" t="s">
        <v>7</v>
      </c>
      <c r="B162" s="31">
        <v>31044.663</v>
      </c>
      <c r="C162" s="31">
        <v>30434.373080000001</v>
      </c>
      <c r="D162" s="47">
        <f t="shared" ref="D162" si="86">C162*100/B162</f>
        <v>98.034155113875784</v>
      </c>
      <c r="E162" s="31">
        <v>30434.373080000001</v>
      </c>
      <c r="F162" s="47">
        <f>E162*100/B162</f>
        <v>98.034155113875784</v>
      </c>
      <c r="G162" s="31">
        <f>5962.84378+7603.8483</f>
        <v>13566.692080000001</v>
      </c>
      <c r="H162" s="47">
        <f t="shared" ref="H162" si="87">G162*100/B162</f>
        <v>43.700561606998278</v>
      </c>
      <c r="I162" s="11" t="s">
        <v>271</v>
      </c>
      <c r="J162" s="11"/>
    </row>
    <row r="163" spans="1:10" ht="7.5" hidden="1" customHeight="1">
      <c r="A163" s="13" t="s">
        <v>9</v>
      </c>
      <c r="B163" s="31"/>
      <c r="C163" s="31"/>
      <c r="D163" s="47"/>
      <c r="E163" s="31"/>
      <c r="F163" s="47"/>
      <c r="G163" s="31"/>
      <c r="H163" s="47"/>
      <c r="I163" s="11"/>
      <c r="J163" s="11"/>
    </row>
    <row r="164" spans="1:10">
      <c r="A164" s="13" t="s">
        <v>5</v>
      </c>
      <c r="B164" s="31">
        <f>16771.363+7923.82862</f>
        <v>24695.191620000001</v>
      </c>
      <c r="C164" s="31">
        <f>16771.363+7603.8483</f>
        <v>24375.211300000003</v>
      </c>
      <c r="D164" s="47">
        <f t="shared" ref="D164" si="88">C164*100/B164</f>
        <v>98.704280878141262</v>
      </c>
      <c r="E164" s="31">
        <f>16771.363+7603.8483</f>
        <v>24375.211300000003</v>
      </c>
      <c r="F164" s="47">
        <f>E164*100/B164</f>
        <v>98.704280878141262</v>
      </c>
      <c r="G164" s="31">
        <v>7603.8482999999997</v>
      </c>
      <c r="H164" s="47">
        <f t="shared" ref="H164" si="89">G164*100/B164</f>
        <v>30.790805015830848</v>
      </c>
      <c r="I164" s="11"/>
      <c r="J164" s="11"/>
    </row>
    <row r="165" spans="1:10" ht="31.5" hidden="1">
      <c r="A165" s="13" t="s">
        <v>6</v>
      </c>
      <c r="B165" s="31"/>
      <c r="C165" s="31"/>
      <c r="D165" s="47"/>
      <c r="E165" s="31"/>
      <c r="F165" s="57"/>
      <c r="G165" s="31"/>
      <c r="H165" s="47"/>
      <c r="I165" s="11"/>
      <c r="J165" s="11"/>
    </row>
    <row r="166" spans="1:10" s="27" customFormat="1" ht="22.5" customHeight="1">
      <c r="A166" s="241" t="s">
        <v>39</v>
      </c>
      <c r="B166" s="242"/>
      <c r="C166" s="242"/>
      <c r="D166" s="242"/>
      <c r="E166" s="242"/>
      <c r="F166" s="242"/>
      <c r="G166" s="242"/>
      <c r="H166" s="242"/>
      <c r="I166" s="243"/>
      <c r="J166" s="26"/>
    </row>
    <row r="167" spans="1:10" ht="39" customHeight="1">
      <c r="A167" s="13" t="s">
        <v>7</v>
      </c>
      <c r="B167" s="31">
        <v>31.088999999999999</v>
      </c>
      <c r="C167" s="31">
        <v>31.088640000000002</v>
      </c>
      <c r="D167" s="47">
        <f t="shared" ref="D167" si="90">C167*100/B167</f>
        <v>99.998842034159992</v>
      </c>
      <c r="E167" s="31">
        <v>31.088640000000002</v>
      </c>
      <c r="F167" s="47">
        <f>E167*100/B167</f>
        <v>99.998842034159992</v>
      </c>
      <c r="G167" s="31">
        <v>31.088999999999999</v>
      </c>
      <c r="H167" s="47">
        <f t="shared" ref="H167" si="91">G167*100/B167</f>
        <v>99.999999999999986</v>
      </c>
      <c r="I167" s="11" t="s">
        <v>270</v>
      </c>
      <c r="J167" s="11"/>
    </row>
    <row r="168" spans="1:10" ht="31.5" hidden="1">
      <c r="A168" s="13" t="s">
        <v>9</v>
      </c>
      <c r="B168" s="31"/>
      <c r="C168" s="31"/>
      <c r="D168" s="47"/>
      <c r="E168" s="31"/>
      <c r="F168" s="57"/>
      <c r="G168" s="31"/>
      <c r="H168" s="47"/>
      <c r="I168" s="11"/>
      <c r="J168" s="11"/>
    </row>
    <row r="169" spans="1:10" hidden="1">
      <c r="A169" s="13" t="s">
        <v>5</v>
      </c>
      <c r="B169" s="31"/>
      <c r="C169" s="31"/>
      <c r="D169" s="47"/>
      <c r="E169" s="31"/>
      <c r="F169" s="57"/>
      <c r="G169" s="31"/>
      <c r="H169" s="47"/>
      <c r="I169" s="11"/>
      <c r="J169" s="11"/>
    </row>
    <row r="170" spans="1:10" ht="31.5" hidden="1">
      <c r="A170" s="13" t="s">
        <v>6</v>
      </c>
      <c r="B170" s="31"/>
      <c r="C170" s="31"/>
      <c r="D170" s="47"/>
      <c r="E170" s="31"/>
      <c r="F170" s="57"/>
      <c r="G170" s="31"/>
      <c r="H170" s="47"/>
      <c r="I170" s="11"/>
      <c r="J170" s="11"/>
    </row>
    <row r="171" spans="1:10" ht="24.75" customHeight="1">
      <c r="A171" s="238" t="s">
        <v>40</v>
      </c>
      <c r="B171" s="239"/>
      <c r="C171" s="239"/>
      <c r="D171" s="239"/>
      <c r="E171" s="239"/>
      <c r="F171" s="239"/>
      <c r="G171" s="239"/>
      <c r="H171" s="239"/>
      <c r="I171" s="239"/>
      <c r="J171" s="240"/>
    </row>
    <row r="172" spans="1:10" ht="60" customHeight="1">
      <c r="A172" s="13" t="s">
        <v>7</v>
      </c>
      <c r="B172" s="31">
        <v>370</v>
      </c>
      <c r="C172" s="31">
        <v>332.15933999999999</v>
      </c>
      <c r="D172" s="47">
        <f t="shared" ref="D172" si="92">C172*100/B172</f>
        <v>89.7727945945946</v>
      </c>
      <c r="E172" s="31">
        <v>332.15933999999999</v>
      </c>
      <c r="F172" s="57">
        <f>E172*100/B172</f>
        <v>89.7727945945946</v>
      </c>
      <c r="G172" s="31">
        <v>332.2</v>
      </c>
      <c r="H172" s="47">
        <f t="shared" ref="H172" si="93">G172*100/B172</f>
        <v>89.78378378378379</v>
      </c>
      <c r="I172" s="11" t="s">
        <v>272</v>
      </c>
      <c r="J172" s="11" t="s">
        <v>118</v>
      </c>
    </row>
    <row r="173" spans="1:10" ht="31.5">
      <c r="A173" s="13" t="s">
        <v>9</v>
      </c>
      <c r="B173" s="31"/>
      <c r="C173" s="31"/>
      <c r="D173" s="47"/>
      <c r="E173" s="31"/>
      <c r="F173" s="57"/>
      <c r="G173" s="31"/>
      <c r="H173" s="47"/>
      <c r="I173" s="11"/>
      <c r="J173" s="11"/>
    </row>
    <row r="174" spans="1:10">
      <c r="A174" s="13" t="s">
        <v>5</v>
      </c>
      <c r="B174" s="31"/>
      <c r="C174" s="31"/>
      <c r="D174" s="47"/>
      <c r="E174" s="31"/>
      <c r="F174" s="57"/>
      <c r="G174" s="31"/>
      <c r="H174" s="47"/>
      <c r="I174" s="11"/>
      <c r="J174" s="11"/>
    </row>
    <row r="175" spans="1:10" ht="31.5">
      <c r="A175" s="13" t="s">
        <v>6</v>
      </c>
      <c r="B175" s="31"/>
      <c r="C175" s="31"/>
      <c r="D175" s="47"/>
      <c r="E175" s="31"/>
      <c r="F175" s="57"/>
      <c r="G175" s="31"/>
      <c r="H175" s="47"/>
      <c r="I175" s="11"/>
      <c r="J175" s="11"/>
    </row>
    <row r="176" spans="1:10" ht="24" customHeight="1">
      <c r="A176" s="238" t="s">
        <v>235</v>
      </c>
      <c r="B176" s="239"/>
      <c r="C176" s="239"/>
      <c r="D176" s="239"/>
      <c r="E176" s="239"/>
      <c r="F176" s="239"/>
      <c r="G176" s="239"/>
      <c r="H176" s="239"/>
      <c r="I176" s="239"/>
      <c r="J176" s="240"/>
    </row>
    <row r="177" spans="1:10" ht="20.25" customHeight="1">
      <c r="A177" s="13" t="s">
        <v>7</v>
      </c>
      <c r="B177" s="31">
        <f t="shared" ref="B177:G180" si="94">B182+B187+B192+B197</f>
        <v>1892.0474999999999</v>
      </c>
      <c r="C177" s="31">
        <f t="shared" si="94"/>
        <v>1892.0474999999999</v>
      </c>
      <c r="D177" s="47">
        <f t="shared" ref="D177" si="95">C177*100/B177</f>
        <v>100</v>
      </c>
      <c r="E177" s="31">
        <f t="shared" si="94"/>
        <v>1892.0474999999999</v>
      </c>
      <c r="F177" s="47">
        <f>E177*100/B177</f>
        <v>100</v>
      </c>
      <c r="G177" s="31">
        <f t="shared" si="94"/>
        <v>1892.0474999999999</v>
      </c>
      <c r="H177" s="47">
        <f t="shared" ref="H177" si="96">G177*100/B177</f>
        <v>100</v>
      </c>
      <c r="I177" s="11"/>
      <c r="J177" s="11"/>
    </row>
    <row r="178" spans="1:10" ht="31.5">
      <c r="A178" s="13" t="s">
        <v>9</v>
      </c>
      <c r="B178" s="31">
        <f t="shared" si="94"/>
        <v>0</v>
      </c>
      <c r="C178" s="31">
        <f t="shared" si="94"/>
        <v>0</v>
      </c>
      <c r="D178" s="47"/>
      <c r="E178" s="31">
        <f t="shared" si="94"/>
        <v>0</v>
      </c>
      <c r="F178" s="47"/>
      <c r="G178" s="31">
        <f t="shared" si="94"/>
        <v>0</v>
      </c>
      <c r="H178" s="47"/>
      <c r="I178" s="11"/>
      <c r="J178" s="11"/>
    </row>
    <row r="179" spans="1:10" ht="18.75" customHeight="1">
      <c r="A179" s="13" t="s">
        <v>5</v>
      </c>
      <c r="B179" s="31">
        <f t="shared" si="94"/>
        <v>1380.0474999999999</v>
      </c>
      <c r="C179" s="31">
        <f t="shared" si="94"/>
        <v>1380.0474999999999</v>
      </c>
      <c r="D179" s="47">
        <f t="shared" ref="D179" si="97">C179*100/B179</f>
        <v>100.00000000000001</v>
      </c>
      <c r="E179" s="31">
        <f t="shared" si="94"/>
        <v>1380.0474999999999</v>
      </c>
      <c r="F179" s="47">
        <f>E179*100/B179</f>
        <v>100.00000000000001</v>
      </c>
      <c r="G179" s="31">
        <f t="shared" si="94"/>
        <v>1380.0474999999999</v>
      </c>
      <c r="H179" s="47">
        <f t="shared" ref="H179" si="98">G179*100/B179</f>
        <v>100.00000000000001</v>
      </c>
      <c r="I179" s="11"/>
      <c r="J179" s="11"/>
    </row>
    <row r="180" spans="1:10" ht="31.5">
      <c r="A180" s="13" t="s">
        <v>6</v>
      </c>
      <c r="B180" s="31">
        <f t="shared" si="94"/>
        <v>0</v>
      </c>
      <c r="C180" s="31">
        <f t="shared" si="94"/>
        <v>0</v>
      </c>
      <c r="D180" s="47"/>
      <c r="E180" s="31">
        <f t="shared" si="94"/>
        <v>0</v>
      </c>
      <c r="F180" s="47"/>
      <c r="G180" s="31">
        <f t="shared" si="94"/>
        <v>0</v>
      </c>
      <c r="H180" s="47"/>
      <c r="I180" s="11"/>
      <c r="J180" s="11"/>
    </row>
    <row r="181" spans="1:10" s="2" customFormat="1" hidden="1">
      <c r="A181" s="235" t="s">
        <v>42</v>
      </c>
      <c r="B181" s="236"/>
      <c r="C181" s="236"/>
      <c r="D181" s="236"/>
      <c r="E181" s="236"/>
      <c r="F181" s="236"/>
      <c r="G181" s="236"/>
      <c r="H181" s="236"/>
      <c r="I181" s="237"/>
      <c r="J181" s="12"/>
    </row>
    <row r="182" spans="1:10" hidden="1">
      <c r="A182" s="13" t="s">
        <v>7</v>
      </c>
      <c r="B182" s="31"/>
      <c r="C182" s="31"/>
      <c r="D182" s="47"/>
      <c r="E182" s="31"/>
      <c r="F182" s="47"/>
      <c r="G182" s="31"/>
      <c r="H182" s="47"/>
      <c r="I182" s="11"/>
      <c r="J182" s="11"/>
    </row>
    <row r="183" spans="1:10" ht="31.5" hidden="1">
      <c r="A183" s="13" t="s">
        <v>9</v>
      </c>
      <c r="B183" s="31"/>
      <c r="C183" s="31"/>
      <c r="D183" s="47"/>
      <c r="E183" s="31"/>
      <c r="F183" s="47"/>
      <c r="G183" s="31"/>
      <c r="H183" s="47"/>
      <c r="I183" s="11"/>
      <c r="J183" s="11"/>
    </row>
    <row r="184" spans="1:10" hidden="1">
      <c r="A184" s="13" t="s">
        <v>5</v>
      </c>
      <c r="B184" s="31"/>
      <c r="C184" s="31"/>
      <c r="D184" s="47"/>
      <c r="E184" s="31"/>
      <c r="F184" s="47"/>
      <c r="G184" s="31"/>
      <c r="H184" s="47"/>
      <c r="I184" s="11"/>
      <c r="J184" s="11"/>
    </row>
    <row r="185" spans="1:10" ht="31.5" hidden="1">
      <c r="A185" s="13" t="s">
        <v>6</v>
      </c>
      <c r="B185" s="31"/>
      <c r="C185" s="31"/>
      <c r="D185" s="47"/>
      <c r="E185" s="31"/>
      <c r="F185" s="47"/>
      <c r="G185" s="31"/>
      <c r="H185" s="47"/>
      <c r="I185" s="11"/>
      <c r="J185" s="11"/>
    </row>
    <row r="186" spans="1:10" s="2" customFormat="1" ht="18.75" hidden="1" customHeight="1">
      <c r="A186" s="235" t="s">
        <v>43</v>
      </c>
      <c r="B186" s="236"/>
      <c r="C186" s="236"/>
      <c r="D186" s="236"/>
      <c r="E186" s="236"/>
      <c r="F186" s="236"/>
      <c r="G186" s="236"/>
      <c r="H186" s="236"/>
      <c r="I186" s="237"/>
      <c r="J186" s="12"/>
    </row>
    <row r="187" spans="1:10" hidden="1">
      <c r="A187" s="13" t="s">
        <v>7</v>
      </c>
      <c r="B187" s="31"/>
      <c r="C187" s="31"/>
      <c r="D187" s="47"/>
      <c r="E187" s="31"/>
      <c r="F187" s="47"/>
      <c r="G187" s="31"/>
      <c r="H187" s="47"/>
      <c r="I187" s="11"/>
      <c r="J187" s="11"/>
    </row>
    <row r="188" spans="1:10" ht="31.5" hidden="1">
      <c r="A188" s="13" t="s">
        <v>9</v>
      </c>
      <c r="B188" s="31"/>
      <c r="C188" s="31"/>
      <c r="D188" s="47"/>
      <c r="E188" s="31"/>
      <c r="F188" s="47"/>
      <c r="G188" s="31"/>
      <c r="H188" s="47"/>
      <c r="I188" s="11"/>
      <c r="J188" s="11"/>
    </row>
    <row r="189" spans="1:10" hidden="1">
      <c r="A189" s="13" t="s">
        <v>5</v>
      </c>
      <c r="B189" s="31"/>
      <c r="C189" s="31"/>
      <c r="D189" s="47"/>
      <c r="E189" s="31"/>
      <c r="F189" s="47"/>
      <c r="G189" s="31"/>
      <c r="H189" s="47"/>
      <c r="I189" s="11"/>
      <c r="J189" s="11"/>
    </row>
    <row r="190" spans="1:10" ht="31.5" hidden="1">
      <c r="A190" s="13" t="s">
        <v>6</v>
      </c>
      <c r="B190" s="31"/>
      <c r="C190" s="31"/>
      <c r="D190" s="47"/>
      <c r="E190" s="31"/>
      <c r="F190" s="47"/>
      <c r="G190" s="31"/>
      <c r="H190" s="47"/>
      <c r="I190" s="11"/>
      <c r="J190" s="11"/>
    </row>
    <row r="191" spans="1:10" s="2" customFormat="1">
      <c r="A191" s="235" t="s">
        <v>44</v>
      </c>
      <c r="B191" s="236"/>
      <c r="C191" s="236"/>
      <c r="D191" s="236"/>
      <c r="E191" s="236"/>
      <c r="F191" s="236"/>
      <c r="G191" s="236"/>
      <c r="H191" s="236"/>
      <c r="I191" s="237"/>
      <c r="J191" s="12"/>
    </row>
    <row r="192" spans="1:10" ht="20.25" customHeight="1">
      <c r="A192" s="13" t="s">
        <v>7</v>
      </c>
      <c r="B192" s="31">
        <v>1892.0474999999999</v>
      </c>
      <c r="C192" s="31">
        <v>1892.0474999999999</v>
      </c>
      <c r="D192" s="47">
        <f t="shared" ref="D192" si="99">C192*100/B192</f>
        <v>100</v>
      </c>
      <c r="E192" s="31">
        <v>1892.0474999999999</v>
      </c>
      <c r="F192" s="47">
        <f>E192*100/B192</f>
        <v>100</v>
      </c>
      <c r="G192" s="31">
        <v>1892.0474999999999</v>
      </c>
      <c r="H192" s="47">
        <f t="shared" ref="H192" si="100">G192*100/B192</f>
        <v>100</v>
      </c>
      <c r="I192" s="11" t="s">
        <v>207</v>
      </c>
      <c r="J192" s="11"/>
    </row>
    <row r="193" spans="1:10" ht="31.5" hidden="1">
      <c r="A193" s="13" t="s">
        <v>9</v>
      </c>
      <c r="B193" s="31"/>
      <c r="C193" s="31"/>
      <c r="D193" s="47"/>
      <c r="E193" s="31"/>
      <c r="F193" s="47"/>
      <c r="G193" s="31"/>
      <c r="H193" s="47"/>
      <c r="I193" s="11"/>
      <c r="J193" s="11"/>
    </row>
    <row r="194" spans="1:10" ht="21.75" customHeight="1">
      <c r="A194" s="13" t="s">
        <v>5</v>
      </c>
      <c r="B194" s="31">
        <f>1380.0475</f>
        <v>1380.0474999999999</v>
      </c>
      <c r="C194" s="31">
        <v>1380.0474999999999</v>
      </c>
      <c r="D194" s="47">
        <f t="shared" ref="D194" si="101">C194*100/B194</f>
        <v>100.00000000000001</v>
      </c>
      <c r="E194" s="31">
        <v>1380.0474999999999</v>
      </c>
      <c r="F194" s="47">
        <f>E194*100/B194</f>
        <v>100.00000000000001</v>
      </c>
      <c r="G194" s="31">
        <v>1380.0474999999999</v>
      </c>
      <c r="H194" s="47">
        <f t="shared" ref="H194" si="102">G194*100/B194</f>
        <v>100.00000000000001</v>
      </c>
      <c r="I194" s="11"/>
      <c r="J194" s="11"/>
    </row>
    <row r="195" spans="1:10" ht="31.5" hidden="1">
      <c r="A195" s="13" t="s">
        <v>6</v>
      </c>
      <c r="B195" s="31"/>
      <c r="C195" s="31"/>
      <c r="D195" s="47"/>
      <c r="E195" s="31"/>
      <c r="F195" s="57"/>
      <c r="G195" s="31"/>
      <c r="H195" s="47"/>
      <c r="I195" s="11"/>
      <c r="J195" s="11"/>
    </row>
    <row r="196" spans="1:10" s="2" customFormat="1" hidden="1">
      <c r="A196" s="235" t="s">
        <v>45</v>
      </c>
      <c r="B196" s="236"/>
      <c r="C196" s="236"/>
      <c r="D196" s="236"/>
      <c r="E196" s="236"/>
      <c r="F196" s="236"/>
      <c r="G196" s="236"/>
      <c r="H196" s="236"/>
      <c r="I196" s="237"/>
      <c r="J196" s="12"/>
    </row>
    <row r="197" spans="1:10" hidden="1">
      <c r="A197" s="13" t="s">
        <v>7</v>
      </c>
      <c r="B197" s="31"/>
      <c r="C197" s="31"/>
      <c r="D197" s="47"/>
      <c r="E197" s="31"/>
      <c r="F197" s="57"/>
      <c r="G197" s="31"/>
      <c r="H197" s="47"/>
      <c r="I197" s="11"/>
      <c r="J197" s="11"/>
    </row>
    <row r="198" spans="1:10" ht="31.5" hidden="1">
      <c r="A198" s="13" t="s">
        <v>9</v>
      </c>
      <c r="B198" s="31"/>
      <c r="C198" s="31"/>
      <c r="D198" s="47"/>
      <c r="E198" s="31"/>
      <c r="F198" s="57"/>
      <c r="G198" s="31"/>
      <c r="H198" s="47"/>
      <c r="I198" s="11"/>
      <c r="J198" s="11"/>
    </row>
    <row r="199" spans="1:10" ht="34.5" hidden="1" customHeight="1">
      <c r="A199" s="13" t="s">
        <v>5</v>
      </c>
      <c r="B199" s="31"/>
      <c r="C199" s="31"/>
      <c r="D199" s="47"/>
      <c r="E199" s="31"/>
      <c r="F199" s="57"/>
      <c r="G199" s="31"/>
      <c r="H199" s="47"/>
      <c r="I199" s="11"/>
      <c r="J199" s="11"/>
    </row>
    <row r="200" spans="1:10" ht="31.5" hidden="1">
      <c r="A200" s="13" t="s">
        <v>6</v>
      </c>
      <c r="B200" s="31"/>
      <c r="C200" s="31"/>
      <c r="D200" s="47"/>
      <c r="E200" s="31"/>
      <c r="F200" s="57"/>
      <c r="G200" s="31"/>
      <c r="H200" s="47"/>
      <c r="I200" s="11"/>
      <c r="J200" s="11"/>
    </row>
    <row r="201" spans="1:10" ht="27.75" customHeight="1">
      <c r="A201" s="238" t="s">
        <v>225</v>
      </c>
      <c r="B201" s="239"/>
      <c r="C201" s="239"/>
      <c r="D201" s="239"/>
      <c r="E201" s="239"/>
      <c r="F201" s="239"/>
      <c r="G201" s="239"/>
      <c r="H201" s="239"/>
      <c r="I201" s="239"/>
      <c r="J201" s="240"/>
    </row>
    <row r="202" spans="1:10" ht="49.5" customHeight="1">
      <c r="A202" s="13" t="s">
        <v>7</v>
      </c>
      <c r="B202" s="31">
        <v>11</v>
      </c>
      <c r="C202" s="31">
        <v>0</v>
      </c>
      <c r="D202" s="47">
        <f t="shared" ref="D202" si="103">C202*100/B202</f>
        <v>0</v>
      </c>
      <c r="E202" s="31">
        <v>0</v>
      </c>
      <c r="F202" s="47">
        <f>E202*100/B202</f>
        <v>0</v>
      </c>
      <c r="G202" s="31">
        <v>0</v>
      </c>
      <c r="H202" s="47">
        <f t="shared" ref="H202" si="104">G202*100/B202</f>
        <v>0</v>
      </c>
      <c r="I202" s="11"/>
      <c r="J202" s="11" t="s">
        <v>213</v>
      </c>
    </row>
    <row r="203" spans="1:10" ht="31.5">
      <c r="A203" s="13" t="s">
        <v>9</v>
      </c>
      <c r="B203" s="31"/>
      <c r="C203" s="31"/>
      <c r="D203" s="47"/>
      <c r="E203" s="31"/>
      <c r="F203" s="47"/>
      <c r="G203" s="31"/>
      <c r="H203" s="47"/>
      <c r="I203" s="11"/>
      <c r="J203" s="11"/>
    </row>
    <row r="204" spans="1:10">
      <c r="A204" s="13" t="s">
        <v>5</v>
      </c>
      <c r="B204" s="31">
        <v>11</v>
      </c>
      <c r="C204" s="31">
        <v>0</v>
      </c>
      <c r="D204" s="47">
        <f t="shared" ref="D204" si="105">C204*100/B204</f>
        <v>0</v>
      </c>
      <c r="E204" s="31">
        <v>0</v>
      </c>
      <c r="F204" s="47">
        <f>E204*100/B204</f>
        <v>0</v>
      </c>
      <c r="G204" s="31">
        <v>0</v>
      </c>
      <c r="H204" s="47">
        <f t="shared" ref="H204" si="106">G204*100/B204</f>
        <v>0</v>
      </c>
      <c r="I204" s="11"/>
      <c r="J204" s="11"/>
    </row>
    <row r="205" spans="1:10" ht="31.5">
      <c r="A205" s="13" t="s">
        <v>6</v>
      </c>
      <c r="B205" s="31"/>
      <c r="C205" s="31"/>
      <c r="D205" s="47"/>
      <c r="E205" s="31"/>
      <c r="F205" s="47"/>
      <c r="G205" s="31"/>
      <c r="H205" s="47"/>
      <c r="I205" s="11"/>
      <c r="J205" s="11"/>
    </row>
    <row r="206" spans="1:10" ht="32.25" customHeight="1">
      <c r="A206" s="238" t="s">
        <v>236</v>
      </c>
      <c r="B206" s="239"/>
      <c r="C206" s="239"/>
      <c r="D206" s="239"/>
      <c r="E206" s="239"/>
      <c r="F206" s="239"/>
      <c r="G206" s="239"/>
      <c r="H206" s="239"/>
      <c r="I206" s="239"/>
      <c r="J206" s="240"/>
    </row>
    <row r="207" spans="1:10">
      <c r="A207" s="13" t="s">
        <v>7</v>
      </c>
      <c r="B207" s="31">
        <f>B212+B217+B222</f>
        <v>14533.465</v>
      </c>
      <c r="C207" s="31">
        <f>C212+C217+C222</f>
        <v>14001.41156</v>
      </c>
      <c r="D207" s="47">
        <f t="shared" ref="D207" si="107">C207*100/B207</f>
        <v>96.339115001137031</v>
      </c>
      <c r="E207" s="31">
        <f>E212+E217+E222</f>
        <v>14001.41156</v>
      </c>
      <c r="F207" s="47">
        <f>E207*100/B207</f>
        <v>96.339115001137031</v>
      </c>
      <c r="G207" s="31">
        <f>G212+G217+G222</f>
        <v>13694.9</v>
      </c>
      <c r="H207" s="47">
        <f t="shared" ref="H207" si="108">G207*100/B207</f>
        <v>94.230109612539053</v>
      </c>
      <c r="I207" s="11"/>
      <c r="J207" s="11"/>
    </row>
    <row r="208" spans="1:10" ht="31.5">
      <c r="A208" s="13" t="s">
        <v>9</v>
      </c>
      <c r="B208" s="31">
        <f t="shared" ref="B208:G210" si="109">B213+B218+B223</f>
        <v>0</v>
      </c>
      <c r="C208" s="31">
        <f t="shared" si="109"/>
        <v>0</v>
      </c>
      <c r="D208" s="47"/>
      <c r="E208" s="31">
        <f t="shared" si="109"/>
        <v>0</v>
      </c>
      <c r="F208" s="47"/>
      <c r="G208" s="31">
        <f t="shared" si="109"/>
        <v>0</v>
      </c>
      <c r="H208" s="47"/>
      <c r="I208" s="11"/>
      <c r="J208" s="11"/>
    </row>
    <row r="209" spans="1:10">
      <c r="A209" s="13" t="s">
        <v>5</v>
      </c>
      <c r="B209" s="31">
        <f t="shared" si="109"/>
        <v>5507.1358199999995</v>
      </c>
      <c r="C209" s="31">
        <f t="shared" si="109"/>
        <v>5472.2689399999999</v>
      </c>
      <c r="D209" s="47">
        <f t="shared" ref="D209" si="110">C209*100/B209</f>
        <v>99.366878153370109</v>
      </c>
      <c r="E209" s="31">
        <f t="shared" si="109"/>
        <v>5472.2689399999999</v>
      </c>
      <c r="F209" s="47">
        <f>E209*100/B209</f>
        <v>99.366878153370109</v>
      </c>
      <c r="G209" s="31">
        <f t="shared" si="109"/>
        <v>5472.2689399999999</v>
      </c>
      <c r="H209" s="47">
        <f t="shared" ref="H209" si="111">G209*100/B209</f>
        <v>99.366878153370109</v>
      </c>
      <c r="I209" s="11"/>
      <c r="J209" s="11"/>
    </row>
    <row r="210" spans="1:10" ht="31.5">
      <c r="A210" s="13" t="s">
        <v>6</v>
      </c>
      <c r="B210" s="31">
        <f t="shared" si="109"/>
        <v>0</v>
      </c>
      <c r="C210" s="31">
        <f t="shared" si="109"/>
        <v>0</v>
      </c>
      <c r="D210" s="47"/>
      <c r="E210" s="31">
        <f t="shared" si="109"/>
        <v>0</v>
      </c>
      <c r="F210" s="47"/>
      <c r="G210" s="31">
        <f t="shared" si="109"/>
        <v>0</v>
      </c>
      <c r="H210" s="47"/>
      <c r="I210" s="11"/>
      <c r="J210" s="11"/>
    </row>
    <row r="211" spans="1:10" s="2" customFormat="1" ht="20.25" customHeight="1">
      <c r="A211" s="235" t="s">
        <v>48</v>
      </c>
      <c r="B211" s="236"/>
      <c r="C211" s="236"/>
      <c r="D211" s="236"/>
      <c r="E211" s="236"/>
      <c r="F211" s="236"/>
      <c r="G211" s="236"/>
      <c r="H211" s="236"/>
      <c r="I211" s="237"/>
      <c r="J211" s="12"/>
    </row>
    <row r="212" spans="1:10">
      <c r="A212" s="13" t="s">
        <v>7</v>
      </c>
      <c r="B212" s="31">
        <v>5711.5770000000002</v>
      </c>
      <c r="C212" s="31">
        <v>5648.8889399999998</v>
      </c>
      <c r="D212" s="47">
        <f t="shared" ref="D212" si="112">C212*100/B212</f>
        <v>98.902438678494562</v>
      </c>
      <c r="E212" s="31">
        <v>5648.8889399999998</v>
      </c>
      <c r="F212" s="47">
        <f>E212*100/B212</f>
        <v>98.902438678494562</v>
      </c>
      <c r="G212" s="31">
        <v>5648.9</v>
      </c>
      <c r="H212" s="47">
        <f t="shared" ref="H212" si="113">G212*100/B212</f>
        <v>98.902632320285619</v>
      </c>
      <c r="I212" s="11" t="s">
        <v>122</v>
      </c>
      <c r="J212" s="11"/>
    </row>
    <row r="213" spans="1:10" ht="31.5" hidden="1">
      <c r="A213" s="13" t="s">
        <v>9</v>
      </c>
      <c r="B213" s="31"/>
      <c r="C213" s="31"/>
      <c r="D213" s="47"/>
      <c r="E213" s="31"/>
      <c r="F213" s="47"/>
      <c r="G213" s="31"/>
      <c r="H213" s="47"/>
      <c r="I213" s="11"/>
      <c r="J213" s="11"/>
    </row>
    <row r="214" spans="1:10" ht="63">
      <c r="A214" s="13" t="s">
        <v>5</v>
      </c>
      <c r="B214" s="31">
        <f>2550.05047+2952.08535</f>
        <v>5502.1358199999995</v>
      </c>
      <c r="C214" s="31">
        <f>2550.04959+2922.21935</f>
        <v>5472.2689399999999</v>
      </c>
      <c r="D214" s="47">
        <f t="shared" ref="D214" si="114">C214*100/B214</f>
        <v>99.457176613281064</v>
      </c>
      <c r="E214" s="31">
        <f>2550.04959+2922.21935</f>
        <v>5472.2689399999999</v>
      </c>
      <c r="F214" s="47">
        <f>E214*100/B214</f>
        <v>99.457176613281064</v>
      </c>
      <c r="G214" s="31">
        <v>5472.2689399999999</v>
      </c>
      <c r="H214" s="47">
        <f t="shared" ref="H214" si="115">G214*100/B214</f>
        <v>99.457176613281064</v>
      </c>
      <c r="I214" s="11" t="s">
        <v>208</v>
      </c>
      <c r="J214" s="11"/>
    </row>
    <row r="215" spans="1:10" ht="31.5" hidden="1">
      <c r="A215" s="13" t="s">
        <v>6</v>
      </c>
      <c r="B215" s="31"/>
      <c r="C215" s="31"/>
      <c r="D215" s="47"/>
      <c r="E215" s="31"/>
      <c r="F215" s="57"/>
      <c r="G215" s="31"/>
      <c r="H215" s="47"/>
      <c r="I215" s="11"/>
      <c r="J215" s="11"/>
    </row>
    <row r="216" spans="1:10" s="2" customFormat="1" ht="18.75" customHeight="1">
      <c r="A216" s="235" t="s">
        <v>49</v>
      </c>
      <c r="B216" s="236"/>
      <c r="C216" s="236"/>
      <c r="D216" s="236"/>
      <c r="E216" s="236"/>
      <c r="F216" s="236"/>
      <c r="G216" s="236"/>
      <c r="H216" s="236"/>
      <c r="I216" s="237"/>
      <c r="J216" s="12"/>
    </row>
    <row r="217" spans="1:10" ht="44.25" customHeight="1">
      <c r="A217" s="13" t="s">
        <v>7</v>
      </c>
      <c r="B217" s="31">
        <v>5</v>
      </c>
      <c r="C217" s="31">
        <v>0</v>
      </c>
      <c r="D217" s="47">
        <f t="shared" ref="D217" si="116">C217*100/B217</f>
        <v>0</v>
      </c>
      <c r="E217" s="31">
        <v>0</v>
      </c>
      <c r="F217" s="47"/>
      <c r="G217" s="31">
        <v>0</v>
      </c>
      <c r="H217" s="47">
        <f t="shared" ref="H217" si="117">G217*100/B217</f>
        <v>0</v>
      </c>
      <c r="I217" s="11"/>
      <c r="J217" s="228" t="s">
        <v>209</v>
      </c>
    </row>
    <row r="218" spans="1:10" ht="31.5" hidden="1" customHeight="1">
      <c r="A218" s="13" t="s">
        <v>9</v>
      </c>
      <c r="B218" s="31"/>
      <c r="C218" s="31"/>
      <c r="D218" s="47"/>
      <c r="E218" s="31"/>
      <c r="F218" s="47"/>
      <c r="G218" s="31"/>
      <c r="H218" s="47"/>
      <c r="I218" s="11"/>
      <c r="J218" s="229"/>
    </row>
    <row r="219" spans="1:10" ht="39.75" customHeight="1">
      <c r="A219" s="13" t="s">
        <v>5</v>
      </c>
      <c r="B219" s="31">
        <v>5</v>
      </c>
      <c r="C219" s="31">
        <v>0</v>
      </c>
      <c r="D219" s="47">
        <f t="shared" ref="D219" si="118">C219*100/B219</f>
        <v>0</v>
      </c>
      <c r="E219" s="31">
        <v>0</v>
      </c>
      <c r="F219" s="47"/>
      <c r="G219" s="31">
        <v>0</v>
      </c>
      <c r="H219" s="47">
        <f t="shared" ref="H219" si="119">G219*100/B219</f>
        <v>0</v>
      </c>
      <c r="I219" s="11"/>
      <c r="J219" s="230"/>
    </row>
    <row r="220" spans="1:10" ht="31.5" hidden="1">
      <c r="A220" s="13" t="s">
        <v>6</v>
      </c>
      <c r="B220" s="31"/>
      <c r="C220" s="31"/>
      <c r="D220" s="47"/>
      <c r="E220" s="31"/>
      <c r="F220" s="47"/>
      <c r="G220" s="31"/>
      <c r="H220" s="47"/>
      <c r="I220" s="11"/>
      <c r="J220" s="11"/>
    </row>
    <row r="221" spans="1:10" s="2" customFormat="1">
      <c r="A221" s="235" t="s">
        <v>22</v>
      </c>
      <c r="B221" s="236"/>
      <c r="C221" s="236"/>
      <c r="D221" s="236"/>
      <c r="E221" s="236"/>
      <c r="F221" s="236"/>
      <c r="G221" s="236"/>
      <c r="H221" s="236"/>
      <c r="I221" s="237"/>
      <c r="J221" s="12"/>
    </row>
    <row r="222" spans="1:10">
      <c r="A222" s="13" t="s">
        <v>7</v>
      </c>
      <c r="B222" s="31">
        <v>8816.8880000000008</v>
      </c>
      <c r="C222" s="31">
        <v>8352.5226199999997</v>
      </c>
      <c r="D222" s="47">
        <f t="shared" ref="D222" si="120">C222*100/B222</f>
        <v>94.733228095899591</v>
      </c>
      <c r="E222" s="31">
        <v>8352.5226199999997</v>
      </c>
      <c r="F222" s="57">
        <f>E222*100/B222</f>
        <v>94.733228095899591</v>
      </c>
      <c r="G222" s="31">
        <v>8046</v>
      </c>
      <c r="H222" s="47">
        <f t="shared" ref="H222" si="121">G222*100/B222</f>
        <v>91.256688300906163</v>
      </c>
      <c r="I222" s="11" t="s">
        <v>123</v>
      </c>
      <c r="J222" s="11"/>
    </row>
    <row r="223" spans="1:10" ht="31.5" hidden="1">
      <c r="A223" s="13" t="s">
        <v>9</v>
      </c>
      <c r="B223" s="31"/>
      <c r="C223" s="31"/>
      <c r="D223" s="47"/>
      <c r="E223" s="31"/>
      <c r="F223" s="57"/>
      <c r="G223" s="31"/>
      <c r="H223" s="47"/>
      <c r="I223" s="11"/>
      <c r="J223" s="11"/>
    </row>
    <row r="224" spans="1:10" hidden="1">
      <c r="A224" s="13" t="s">
        <v>5</v>
      </c>
      <c r="B224" s="31"/>
      <c r="C224" s="31"/>
      <c r="D224" s="47"/>
      <c r="E224" s="31"/>
      <c r="F224" s="57"/>
      <c r="G224" s="31"/>
      <c r="H224" s="47"/>
      <c r="I224" s="11"/>
      <c r="J224" s="11"/>
    </row>
    <row r="225" spans="1:10" ht="31.5" hidden="1">
      <c r="A225" s="13" t="s">
        <v>6</v>
      </c>
      <c r="B225" s="31"/>
      <c r="C225" s="31"/>
      <c r="D225" s="47"/>
      <c r="E225" s="31"/>
      <c r="F225" s="57"/>
      <c r="G225" s="31"/>
      <c r="H225" s="47"/>
      <c r="I225" s="11"/>
      <c r="J225" s="11"/>
    </row>
    <row r="226" spans="1:10" ht="26.25" customHeight="1">
      <c r="A226" s="238" t="s">
        <v>227</v>
      </c>
      <c r="B226" s="239"/>
      <c r="C226" s="239"/>
      <c r="D226" s="239"/>
      <c r="E226" s="239"/>
      <c r="F226" s="239"/>
      <c r="G226" s="239"/>
      <c r="H226" s="239"/>
      <c r="I226" s="239"/>
      <c r="J226" s="240"/>
    </row>
    <row r="227" spans="1:10" ht="72" customHeight="1">
      <c r="A227" s="13" t="s">
        <v>7</v>
      </c>
      <c r="B227" s="31">
        <v>103.31</v>
      </c>
      <c r="C227" s="31">
        <v>103.30952000000001</v>
      </c>
      <c r="D227" s="47">
        <f t="shared" ref="D227" si="122">C227*100/B227</f>
        <v>99.999535378956551</v>
      </c>
      <c r="E227" s="31">
        <v>103.30952000000001</v>
      </c>
      <c r="F227" s="47">
        <f>E227*100/B227</f>
        <v>99.999535378956551</v>
      </c>
      <c r="G227" s="31">
        <v>103.30952000000001</v>
      </c>
      <c r="H227" s="47">
        <f t="shared" ref="H227" si="123">G227*100/B227</f>
        <v>99.999535378956551</v>
      </c>
      <c r="I227" s="11" t="s">
        <v>244</v>
      </c>
      <c r="J227" s="11"/>
    </row>
    <row r="228" spans="1:10" ht="31.5">
      <c r="A228" s="13" t="s">
        <v>9</v>
      </c>
      <c r="B228" s="31"/>
      <c r="C228" s="31"/>
      <c r="D228" s="47"/>
      <c r="E228" s="31"/>
      <c r="F228" s="47"/>
      <c r="G228" s="31"/>
      <c r="H228" s="47"/>
      <c r="I228" s="11"/>
      <c r="J228" s="11"/>
    </row>
    <row r="229" spans="1:10" ht="54.75" customHeight="1">
      <c r="A229" s="13" t="s">
        <v>5</v>
      </c>
      <c r="B229" s="31">
        <v>56</v>
      </c>
      <c r="C229" s="31">
        <v>56</v>
      </c>
      <c r="D229" s="47">
        <f t="shared" ref="D229" si="124">C229*100/B229</f>
        <v>100</v>
      </c>
      <c r="E229" s="31">
        <v>56</v>
      </c>
      <c r="F229" s="47">
        <f>E229*100/B229</f>
        <v>100</v>
      </c>
      <c r="G229" s="31">
        <v>56</v>
      </c>
      <c r="H229" s="47">
        <f t="shared" ref="H229" si="125">G229*100/B229</f>
        <v>100</v>
      </c>
      <c r="I229" s="11" t="s">
        <v>245</v>
      </c>
      <c r="J229" s="11"/>
    </row>
    <row r="230" spans="1:10" ht="31.5">
      <c r="A230" s="13" t="s">
        <v>6</v>
      </c>
      <c r="B230" s="31"/>
      <c r="C230" s="31"/>
      <c r="D230" s="47"/>
      <c r="E230" s="31"/>
      <c r="F230" s="47"/>
      <c r="G230" s="31"/>
      <c r="H230" s="47"/>
      <c r="I230" s="11"/>
      <c r="J230" s="11"/>
    </row>
    <row r="231" spans="1:10" ht="26.25" customHeight="1">
      <c r="A231" s="238" t="s">
        <v>228</v>
      </c>
      <c r="B231" s="239"/>
      <c r="C231" s="239"/>
      <c r="D231" s="239"/>
      <c r="E231" s="239"/>
      <c r="F231" s="239"/>
      <c r="G231" s="239"/>
      <c r="H231" s="239"/>
      <c r="I231" s="239"/>
      <c r="J231" s="240"/>
    </row>
    <row r="232" spans="1:10" ht="100.5" customHeight="1">
      <c r="A232" s="13" t="s">
        <v>7</v>
      </c>
      <c r="B232" s="31">
        <v>15031.194</v>
      </c>
      <c r="C232" s="31">
        <v>14571.82303</v>
      </c>
      <c r="D232" s="47">
        <f t="shared" ref="D232" si="126">C232*100/B232</f>
        <v>96.943882368892304</v>
      </c>
      <c r="E232" s="31">
        <v>14571.82303</v>
      </c>
      <c r="F232" s="57">
        <f>E232*100/B232</f>
        <v>96.943882368892304</v>
      </c>
      <c r="G232" s="31">
        <v>14558.42</v>
      </c>
      <c r="H232" s="47">
        <f t="shared" ref="H232" si="127">G232*100/B232</f>
        <v>96.854714269538405</v>
      </c>
      <c r="I232" s="11" t="s">
        <v>153</v>
      </c>
      <c r="J232" s="11"/>
    </row>
    <row r="233" spans="1:10" ht="31.5">
      <c r="A233" s="13" t="s">
        <v>9</v>
      </c>
      <c r="B233" s="31"/>
      <c r="C233" s="31"/>
      <c r="D233" s="47"/>
      <c r="E233" s="31"/>
      <c r="F233" s="57"/>
      <c r="G233" s="31"/>
      <c r="H233" s="47"/>
      <c r="I233" s="11"/>
      <c r="J233" s="11"/>
    </row>
    <row r="234" spans="1:10">
      <c r="A234" s="13" t="s">
        <v>5</v>
      </c>
      <c r="B234" s="31"/>
      <c r="C234" s="31"/>
      <c r="D234" s="47"/>
      <c r="E234" s="31"/>
      <c r="F234" s="57"/>
      <c r="G234" s="31"/>
      <c r="H234" s="47"/>
      <c r="I234" s="11"/>
      <c r="J234" s="11"/>
    </row>
    <row r="235" spans="1:10" ht="31.5">
      <c r="A235" s="13" t="s">
        <v>6</v>
      </c>
      <c r="B235" s="31"/>
      <c r="C235" s="31"/>
      <c r="D235" s="47"/>
      <c r="E235" s="31"/>
      <c r="F235" s="57"/>
      <c r="G235" s="31"/>
      <c r="H235" s="47"/>
      <c r="I235" s="11"/>
      <c r="J235" s="11"/>
    </row>
    <row r="236" spans="1:10" ht="25.5" customHeight="1">
      <c r="A236" s="238" t="s">
        <v>243</v>
      </c>
      <c r="B236" s="239"/>
      <c r="C236" s="239"/>
      <c r="D236" s="239"/>
      <c r="E236" s="239"/>
      <c r="F236" s="239"/>
      <c r="G236" s="239"/>
      <c r="H236" s="239"/>
      <c r="I236" s="239"/>
      <c r="J236" s="240"/>
    </row>
    <row r="237" spans="1:10" ht="97.5" customHeight="1">
      <c r="A237" s="13" t="s">
        <v>7</v>
      </c>
      <c r="B237" s="31">
        <v>3.5</v>
      </c>
      <c r="C237" s="31">
        <v>0</v>
      </c>
      <c r="D237" s="47">
        <f t="shared" ref="D237" si="128">C237*100/B237</f>
        <v>0</v>
      </c>
      <c r="E237" s="31">
        <v>0</v>
      </c>
      <c r="F237" s="47">
        <f>E237*100/B237</f>
        <v>0</v>
      </c>
      <c r="G237" s="31">
        <v>0</v>
      </c>
      <c r="H237" s="47">
        <f t="shared" ref="H237" si="129">G237*100/B237</f>
        <v>0</v>
      </c>
      <c r="J237" s="11" t="s">
        <v>247</v>
      </c>
    </row>
    <row r="238" spans="1:10" ht="36" customHeight="1">
      <c r="A238" s="13" t="s">
        <v>9</v>
      </c>
      <c r="B238" s="31"/>
      <c r="C238" s="31"/>
      <c r="D238" s="47"/>
      <c r="E238" s="31"/>
      <c r="F238" s="47"/>
      <c r="G238" s="31"/>
      <c r="H238" s="47"/>
      <c r="I238" s="11"/>
      <c r="J238" s="11"/>
    </row>
    <row r="239" spans="1:10" ht="23.25" customHeight="1">
      <c r="A239" s="13" t="s">
        <v>5</v>
      </c>
      <c r="B239" s="31">
        <v>3.5</v>
      </c>
      <c r="C239" s="31">
        <v>0</v>
      </c>
      <c r="D239" s="47">
        <f t="shared" ref="D239" si="130">C239*100/B239</f>
        <v>0</v>
      </c>
      <c r="E239" s="31">
        <v>0</v>
      </c>
      <c r="F239" s="47">
        <f>E239*100/B239</f>
        <v>0</v>
      </c>
      <c r="G239" s="31">
        <v>0</v>
      </c>
      <c r="H239" s="47">
        <f t="shared" ref="H239" si="131">G239*100/B239</f>
        <v>0</v>
      </c>
      <c r="I239" s="11"/>
      <c r="J239" s="11"/>
    </row>
    <row r="240" spans="1:10" ht="31.5">
      <c r="A240" s="13" t="s">
        <v>6</v>
      </c>
      <c r="B240" s="31"/>
      <c r="C240" s="31"/>
      <c r="D240" s="47"/>
      <c r="E240" s="31"/>
      <c r="F240" s="47"/>
      <c r="G240" s="31"/>
      <c r="H240" s="47"/>
      <c r="I240" s="11"/>
      <c r="J240" s="11"/>
    </row>
    <row r="241" spans="1:11" ht="31.5" customHeight="1">
      <c r="A241" s="238" t="s">
        <v>240</v>
      </c>
      <c r="B241" s="239"/>
      <c r="C241" s="239"/>
      <c r="D241" s="239"/>
      <c r="E241" s="239"/>
      <c r="F241" s="239"/>
      <c r="G241" s="239"/>
      <c r="H241" s="239"/>
      <c r="I241" s="239"/>
      <c r="J241" s="240"/>
    </row>
    <row r="242" spans="1:11" ht="207.75" customHeight="1">
      <c r="A242" s="13" t="s">
        <v>7</v>
      </c>
      <c r="B242" s="31">
        <v>108562.34534</v>
      </c>
      <c r="C242" s="31">
        <v>107382.35175</v>
      </c>
      <c r="D242" s="47">
        <f t="shared" ref="D242" si="132">C242*100/B242</f>
        <v>98.913072864901324</v>
      </c>
      <c r="E242" s="31">
        <v>107376.68865</v>
      </c>
      <c r="F242" s="57">
        <f>E242*100/B242</f>
        <v>98.907856415328254</v>
      </c>
      <c r="G242" s="31">
        <v>107458.4</v>
      </c>
      <c r="H242" s="47">
        <f t="shared" ref="H242" si="133">G242*100/B242</f>
        <v>98.98312316619301</v>
      </c>
      <c r="I242" s="11" t="s">
        <v>238</v>
      </c>
      <c r="J242" s="11"/>
    </row>
    <row r="243" spans="1:11" ht="31.5">
      <c r="A243" s="13" t="s">
        <v>9</v>
      </c>
      <c r="B243" s="31"/>
      <c r="C243" s="31"/>
      <c r="D243" s="47"/>
      <c r="E243" s="31"/>
      <c r="F243" s="57"/>
      <c r="G243" s="31"/>
      <c r="H243" s="47"/>
      <c r="I243" s="11"/>
      <c r="J243" s="11"/>
    </row>
    <row r="244" spans="1:11" ht="242.25" customHeight="1">
      <c r="A244" s="13" t="s">
        <v>5</v>
      </c>
      <c r="B244" s="31">
        <v>90583.089000000007</v>
      </c>
      <c r="C244" s="31">
        <v>90421.789000000004</v>
      </c>
      <c r="D244" s="47">
        <f t="shared" ref="D244" si="134">C244*100/B244</f>
        <v>99.821931442413046</v>
      </c>
      <c r="E244" s="31">
        <f>1617.604+14227.6+6.585+74567</f>
        <v>90418.789000000004</v>
      </c>
      <c r="F244" s="57">
        <f>E244*100/B244</f>
        <v>99.818619565954521</v>
      </c>
      <c r="G244" s="31">
        <f>60910+11092+331.2+331.1+381+2</f>
        <v>73047.3</v>
      </c>
      <c r="H244" s="47">
        <f t="shared" ref="H244" si="135">G244*100/B244</f>
        <v>80.641211076385346</v>
      </c>
      <c r="I244" s="11" t="s">
        <v>239</v>
      </c>
      <c r="J244" s="11"/>
    </row>
    <row r="245" spans="1:11" ht="31.5">
      <c r="A245" s="13" t="s">
        <v>6</v>
      </c>
      <c r="B245" s="31"/>
      <c r="C245" s="31"/>
      <c r="D245" s="47"/>
      <c r="E245" s="31"/>
      <c r="F245" s="57"/>
      <c r="G245" s="31"/>
      <c r="H245" s="47"/>
      <c r="I245" s="11"/>
      <c r="J245" s="11"/>
    </row>
    <row r="247" spans="1:11">
      <c r="A247" s="234" t="s">
        <v>112</v>
      </c>
      <c r="B247" s="234"/>
      <c r="C247" s="234"/>
      <c r="D247" s="234"/>
      <c r="E247" s="234"/>
      <c r="F247" s="60"/>
    </row>
    <row r="249" spans="1:11" hidden="1"/>
    <row r="250" spans="1:11" ht="17.25" customHeight="1"/>
    <row r="251" spans="1:11" ht="20.25">
      <c r="A251" s="231" t="s">
        <v>106</v>
      </c>
      <c r="B251" s="231"/>
      <c r="C251" s="19"/>
      <c r="D251" s="48"/>
      <c r="E251" s="19"/>
      <c r="F251" s="62"/>
      <c r="G251" s="19"/>
      <c r="H251" s="48"/>
      <c r="I251" s="19"/>
      <c r="J251" s="18"/>
      <c r="K251" s="18"/>
    </row>
    <row r="252" spans="1:11" ht="20.25">
      <c r="A252" s="37" t="s">
        <v>107</v>
      </c>
      <c r="B252" s="33"/>
      <c r="C252" s="20"/>
      <c r="D252" s="48"/>
      <c r="E252" s="19"/>
      <c r="F252" s="62"/>
      <c r="G252" s="19"/>
      <c r="H252" s="48"/>
      <c r="I252" s="19"/>
      <c r="J252" s="21"/>
      <c r="K252" s="21"/>
    </row>
    <row r="253" spans="1:11" ht="20.25">
      <c r="A253" s="8" t="s">
        <v>108</v>
      </c>
      <c r="B253" s="33"/>
      <c r="C253" s="22"/>
      <c r="D253" s="52"/>
      <c r="E253" s="22"/>
      <c r="F253" s="63"/>
      <c r="G253" s="9"/>
      <c r="H253" s="52"/>
      <c r="I253" s="9" t="s">
        <v>109</v>
      </c>
      <c r="J253" s="23"/>
      <c r="K253" s="17"/>
    </row>
    <row r="254" spans="1:11" ht="18.75">
      <c r="A254" s="6"/>
      <c r="B254" s="34"/>
      <c r="C254" s="23"/>
      <c r="D254" s="53"/>
      <c r="E254" s="23"/>
      <c r="F254" s="64"/>
      <c r="G254" s="17"/>
      <c r="H254" s="54"/>
      <c r="I254" s="24"/>
      <c r="J254" s="23"/>
      <c r="K254" s="23"/>
    </row>
    <row r="255" spans="1:11" ht="27.75" customHeight="1">
      <c r="A255" s="3"/>
      <c r="B255" s="35"/>
      <c r="C255" s="17"/>
      <c r="D255" s="54"/>
      <c r="E255" s="17"/>
      <c r="F255" s="65"/>
      <c r="G255" s="17"/>
      <c r="H255" s="54"/>
      <c r="I255" s="14"/>
      <c r="J255" s="17"/>
      <c r="K255" s="17"/>
    </row>
    <row r="256" spans="1:11" ht="16.5">
      <c r="A256" s="10" t="s">
        <v>110</v>
      </c>
      <c r="B256" s="36"/>
      <c r="C256" s="17"/>
      <c r="D256" s="54"/>
      <c r="E256" s="17"/>
      <c r="F256" s="65"/>
      <c r="G256" s="17"/>
      <c r="H256" s="54"/>
      <c r="I256" s="14"/>
      <c r="J256" s="17"/>
      <c r="K256" s="17"/>
    </row>
    <row r="257" spans="1:11" ht="16.5">
      <c r="A257" s="232" t="s">
        <v>111</v>
      </c>
      <c r="B257" s="232"/>
      <c r="C257" s="17"/>
      <c r="D257" s="54"/>
      <c r="E257" s="17"/>
      <c r="F257" s="65"/>
      <c r="G257" s="17"/>
      <c r="H257" s="54"/>
      <c r="I257" s="14"/>
      <c r="J257" s="17"/>
      <c r="K257" s="17"/>
    </row>
  </sheetData>
  <sheetProtection password="CC21" sheet="1" formatCells="0" formatColumns="0" formatRows="0" insertColumns="0" insertRows="0" insertHyperlinks="0" deleteColumns="0" deleteRows="0" sort="0" autoFilter="0" pivotTables="0"/>
  <mergeCells count="55">
    <mergeCell ref="J23:J24"/>
    <mergeCell ref="A231:J231"/>
    <mergeCell ref="A236:J236"/>
    <mergeCell ref="A241:J241"/>
    <mergeCell ref="A201:J201"/>
    <mergeCell ref="A206:J206"/>
    <mergeCell ref="A211:I211"/>
    <mergeCell ref="A216:I216"/>
    <mergeCell ref="A221:I221"/>
    <mergeCell ref="A226:J226"/>
    <mergeCell ref="A131:I131"/>
    <mergeCell ref="A196:I196"/>
    <mergeCell ref="A141:I141"/>
    <mergeCell ref="A151:J151"/>
    <mergeCell ref="A156:J156"/>
    <mergeCell ref="A186:I186"/>
    <mergeCell ref="A191:I191"/>
    <mergeCell ref="A106:I106"/>
    <mergeCell ref="A111:I111"/>
    <mergeCell ref="A116:J116"/>
    <mergeCell ref="A121:J121"/>
    <mergeCell ref="A126:J126"/>
    <mergeCell ref="A161:I161"/>
    <mergeCell ref="A166:I166"/>
    <mergeCell ref="A171:J171"/>
    <mergeCell ref="A176:J176"/>
    <mergeCell ref="A181:I181"/>
    <mergeCell ref="A136:I136"/>
    <mergeCell ref="A146:J146"/>
    <mergeCell ref="A81:I81"/>
    <mergeCell ref="A86:J86"/>
    <mergeCell ref="A91:J91"/>
    <mergeCell ref="A96:I96"/>
    <mergeCell ref="A101:I101"/>
    <mergeCell ref="A51:J51"/>
    <mergeCell ref="A56:J56"/>
    <mergeCell ref="A61:I61"/>
    <mergeCell ref="A66:I66"/>
    <mergeCell ref="A71:I71"/>
    <mergeCell ref="J217:J219"/>
    <mergeCell ref="A251:B251"/>
    <mergeCell ref="A257:B257"/>
    <mergeCell ref="A2:J2"/>
    <mergeCell ref="A1:J1"/>
    <mergeCell ref="A3:J3"/>
    <mergeCell ref="A247:E247"/>
    <mergeCell ref="A76:I76"/>
    <mergeCell ref="A30:J30"/>
    <mergeCell ref="A25:J25"/>
    <mergeCell ref="A10:J10"/>
    <mergeCell ref="A35:I35"/>
    <mergeCell ref="A41:I41"/>
    <mergeCell ref="A46:I46"/>
    <mergeCell ref="A20:I20"/>
    <mergeCell ref="A15:I15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9" manualBreakCount="9">
    <brk id="29" max="16383" man="1"/>
    <brk id="50" max="16383" man="1"/>
    <brk id="65" max="16383" man="1"/>
    <brk id="85" max="16383" man="1"/>
    <brk id="105" max="16383" man="1"/>
    <brk id="140" max="16383" man="1"/>
    <brk id="170" max="9" man="1"/>
    <brk id="215" max="16383" man="1"/>
    <brk id="2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9"/>
  <sheetViews>
    <sheetView tabSelected="1" zoomScale="80" zoomScaleNormal="80" zoomScaleSheetLayoutView="90" workbookViewId="0">
      <selection activeCell="J7" sqref="J7 F7"/>
    </sheetView>
  </sheetViews>
  <sheetFormatPr defaultColWidth="9.140625" defaultRowHeight="18.75"/>
  <cols>
    <col min="1" max="1" width="6" style="6" customWidth="1"/>
    <col min="2" max="2" width="37" style="6" customWidth="1"/>
    <col min="3" max="5" width="14.7109375" style="23" customWidth="1"/>
    <col min="6" max="6" width="14.7109375" style="24" customWidth="1"/>
    <col min="7" max="9" width="14.7109375" style="23" customWidth="1"/>
    <col min="10" max="10" width="14.7109375" style="24" customWidth="1"/>
    <col min="11" max="11" width="21.85546875" style="53" customWidth="1"/>
    <col min="12" max="12" width="123.7109375" style="6" customWidth="1"/>
    <col min="13" max="13" width="7.42578125" style="6" hidden="1" customWidth="1"/>
    <col min="14" max="14" width="10.140625" style="6" hidden="1" customWidth="1"/>
    <col min="15" max="15" width="9.140625" style="6" hidden="1" customWidth="1"/>
    <col min="16" max="16" width="9.140625" style="6"/>
    <col min="17" max="17" width="17.42578125" style="6" bestFit="1" customWidth="1"/>
    <col min="18" max="16384" width="9.140625" style="6"/>
  </cols>
  <sheetData>
    <row r="1" spans="1:12" ht="33.75" customHeight="1">
      <c r="A1" s="233" t="s">
        <v>130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34.5" customHeight="1">
      <c r="A2" s="233" t="s">
        <v>217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20.25" customHeight="1">
      <c r="A3" s="127"/>
      <c r="B3" s="127"/>
      <c r="C3" s="76"/>
      <c r="D3" s="76"/>
      <c r="E3" s="76"/>
      <c r="F3" s="77"/>
      <c r="G3" s="76"/>
      <c r="H3" s="76"/>
      <c r="I3" s="76"/>
      <c r="J3" s="77"/>
      <c r="K3" s="78"/>
      <c r="L3" s="128" t="s">
        <v>55</v>
      </c>
    </row>
    <row r="4" spans="1:12" s="129" customFormat="1" ht="30" customHeight="1">
      <c r="A4" s="251" t="s">
        <v>56</v>
      </c>
      <c r="B4" s="251" t="s">
        <v>57</v>
      </c>
      <c r="C4" s="253" t="s">
        <v>58</v>
      </c>
      <c r="D4" s="254"/>
      <c r="E4" s="254"/>
      <c r="F4" s="255"/>
      <c r="G4" s="253" t="s">
        <v>8</v>
      </c>
      <c r="H4" s="254"/>
      <c r="I4" s="254"/>
      <c r="J4" s="255"/>
      <c r="K4" s="256" t="s">
        <v>288</v>
      </c>
      <c r="L4" s="251" t="s">
        <v>59</v>
      </c>
    </row>
    <row r="5" spans="1:12" s="129" customFormat="1" ht="28.5" customHeight="1">
      <c r="A5" s="252"/>
      <c r="B5" s="252"/>
      <c r="C5" s="79" t="s">
        <v>60</v>
      </c>
      <c r="D5" s="79" t="s">
        <v>61</v>
      </c>
      <c r="E5" s="79" t="s">
        <v>62</v>
      </c>
      <c r="F5" s="79" t="s">
        <v>63</v>
      </c>
      <c r="G5" s="79" t="s">
        <v>60</v>
      </c>
      <c r="H5" s="79" t="s">
        <v>61</v>
      </c>
      <c r="I5" s="79" t="s">
        <v>62</v>
      </c>
      <c r="J5" s="79" t="s">
        <v>63</v>
      </c>
      <c r="K5" s="257"/>
      <c r="L5" s="252"/>
    </row>
    <row r="6" spans="1:12" s="132" customFormat="1" ht="18.75" customHeight="1">
      <c r="A6" s="130">
        <v>1</v>
      </c>
      <c r="B6" s="131">
        <v>2</v>
      </c>
      <c r="C6" s="80">
        <v>3</v>
      </c>
      <c r="D6" s="80">
        <v>4</v>
      </c>
      <c r="E6" s="80">
        <v>5</v>
      </c>
      <c r="F6" s="80">
        <v>6</v>
      </c>
      <c r="G6" s="80">
        <v>7</v>
      </c>
      <c r="H6" s="80">
        <v>8</v>
      </c>
      <c r="I6" s="80">
        <v>9</v>
      </c>
      <c r="J6" s="80">
        <v>10</v>
      </c>
      <c r="K6" s="80">
        <v>11</v>
      </c>
      <c r="L6" s="131">
        <v>12</v>
      </c>
    </row>
    <row r="7" spans="1:12" ht="121.5" customHeight="1">
      <c r="A7" s="133" t="s">
        <v>64</v>
      </c>
      <c r="B7" s="134" t="s">
        <v>233</v>
      </c>
      <c r="C7" s="81">
        <f>C8+C9</f>
        <v>8736.3552799999998</v>
      </c>
      <c r="D7" s="81">
        <f>D8+D9</f>
        <v>1049.45984</v>
      </c>
      <c r="E7" s="81">
        <f>E8+E9</f>
        <v>2571.3807499999998</v>
      </c>
      <c r="F7" s="81">
        <f>E7+D7+C7</f>
        <v>12357.19587</v>
      </c>
      <c r="G7" s="81">
        <f>G8+G9</f>
        <v>8700.2100800000007</v>
      </c>
      <c r="H7" s="81">
        <f>H8+H9</f>
        <v>1037.32647</v>
      </c>
      <c r="I7" s="81">
        <f>I8+I9</f>
        <v>2571.3807499999998</v>
      </c>
      <c r="J7" s="81">
        <f>J8+J9</f>
        <v>12308.917299999999</v>
      </c>
      <c r="K7" s="82">
        <f>J7/F7*100</f>
        <v>99.609308046033263</v>
      </c>
      <c r="L7" s="135"/>
    </row>
    <row r="8" spans="1:12" ht="255" customHeight="1">
      <c r="A8" s="136" t="s">
        <v>65</v>
      </c>
      <c r="B8" s="137" t="s">
        <v>10</v>
      </c>
      <c r="C8" s="83">
        <v>7984</v>
      </c>
      <c r="D8" s="83">
        <v>795</v>
      </c>
      <c r="E8" s="84"/>
      <c r="F8" s="85">
        <f>E8+D8+C8</f>
        <v>8779</v>
      </c>
      <c r="G8" s="83">
        <v>7977.1608100000003</v>
      </c>
      <c r="H8" s="83">
        <v>782.86662999999999</v>
      </c>
      <c r="I8" s="83"/>
      <c r="J8" s="81">
        <f>G8+H8+I8</f>
        <v>8760.0274399999998</v>
      </c>
      <c r="K8" s="82">
        <f>J8/F8*100</f>
        <v>99.78388700307552</v>
      </c>
      <c r="L8" s="138" t="s">
        <v>289</v>
      </c>
    </row>
    <row r="9" spans="1:12" ht="195.75" customHeight="1">
      <c r="A9" s="139" t="s">
        <v>66</v>
      </c>
      <c r="B9" s="140" t="s">
        <v>11</v>
      </c>
      <c r="C9" s="83">
        <v>752.35527999999999</v>
      </c>
      <c r="D9" s="86">
        <v>254.45984000000001</v>
      </c>
      <c r="E9" s="86">
        <v>2571.3807499999998</v>
      </c>
      <c r="F9" s="85">
        <f>E9+D9+C9</f>
        <v>3578.1958699999996</v>
      </c>
      <c r="G9" s="83">
        <v>723.04926999999998</v>
      </c>
      <c r="H9" s="83">
        <v>254.45984000000001</v>
      </c>
      <c r="I9" s="83">
        <v>2571.3807499999998</v>
      </c>
      <c r="J9" s="81">
        <f>G9+H9+I9</f>
        <v>3548.8898599999998</v>
      </c>
      <c r="K9" s="82">
        <f>J9/F9*100</f>
        <v>99.180983627930914</v>
      </c>
      <c r="L9" s="138" t="s">
        <v>290</v>
      </c>
    </row>
    <row r="10" spans="1:12" ht="112.5">
      <c r="A10" s="141" t="s">
        <v>67</v>
      </c>
      <c r="B10" s="142" t="s">
        <v>232</v>
      </c>
      <c r="C10" s="87">
        <v>39.744</v>
      </c>
      <c r="D10" s="87"/>
      <c r="E10" s="87"/>
      <c r="F10" s="87">
        <f>E10+D10+C10</f>
        <v>39.744</v>
      </c>
      <c r="G10" s="87">
        <v>39.744</v>
      </c>
      <c r="H10" s="87"/>
      <c r="I10" s="87"/>
      <c r="J10" s="87">
        <f>SUM(G10:I10)</f>
        <v>39.744</v>
      </c>
      <c r="K10" s="88">
        <f>J10*100/F10</f>
        <v>100</v>
      </c>
      <c r="L10" s="135" t="s">
        <v>291</v>
      </c>
    </row>
    <row r="11" spans="1:12" ht="57" customHeight="1">
      <c r="A11" s="141" t="s">
        <v>69</v>
      </c>
      <c r="B11" s="143" t="s">
        <v>231</v>
      </c>
      <c r="C11" s="87">
        <f t="shared" ref="C11:J11" si="0">C12+C33+C36</f>
        <v>256654.11166</v>
      </c>
      <c r="D11" s="24">
        <f t="shared" si="0"/>
        <v>508338.38</v>
      </c>
      <c r="E11" s="87">
        <f t="shared" si="0"/>
        <v>147707.69</v>
      </c>
      <c r="F11" s="87">
        <f t="shared" si="0"/>
        <v>912700.18166000012</v>
      </c>
      <c r="G11" s="87">
        <f t="shared" si="0"/>
        <v>234998.60133</v>
      </c>
      <c r="H11" s="87">
        <f t="shared" si="0"/>
        <v>471918.14961000002</v>
      </c>
      <c r="I11" s="87">
        <f t="shared" si="0"/>
        <v>60632.611250000002</v>
      </c>
      <c r="J11" s="87">
        <f t="shared" si="0"/>
        <v>767549.36219000001</v>
      </c>
      <c r="K11" s="89">
        <f>J11*100/F11</f>
        <v>84.096549733779739</v>
      </c>
      <c r="L11" s="138"/>
    </row>
    <row r="12" spans="1:12" ht="120.75" customHeight="1">
      <c r="A12" s="136" t="s">
        <v>156</v>
      </c>
      <c r="B12" s="138" t="s">
        <v>77</v>
      </c>
      <c r="C12" s="90">
        <v>194891.31166000001</v>
      </c>
      <c r="D12" s="90">
        <v>508338.38</v>
      </c>
      <c r="E12" s="90">
        <v>147707.69</v>
      </c>
      <c r="F12" s="91">
        <f>E12+D12+C12</f>
        <v>850937.38166000007</v>
      </c>
      <c r="G12" s="90">
        <v>176899.59661000001</v>
      </c>
      <c r="H12" s="90">
        <v>471918.14961000002</v>
      </c>
      <c r="I12" s="90">
        <v>60632.611250000002</v>
      </c>
      <c r="J12" s="91">
        <f>G12+H12+I12</f>
        <v>709450.35747000005</v>
      </c>
      <c r="K12" s="82">
        <f>J12*100/F12</f>
        <v>83.372804246302053</v>
      </c>
      <c r="L12" s="138" t="s">
        <v>292</v>
      </c>
    </row>
    <row r="13" spans="1:12" ht="79.5" customHeight="1">
      <c r="A13" s="144"/>
      <c r="B13" s="145"/>
      <c r="C13" s="92"/>
      <c r="D13" s="92"/>
      <c r="E13" s="92"/>
      <c r="F13" s="93"/>
      <c r="G13" s="92"/>
      <c r="H13" s="92"/>
      <c r="I13" s="92"/>
      <c r="J13" s="93"/>
      <c r="K13" s="94"/>
      <c r="L13" s="145" t="s">
        <v>293</v>
      </c>
    </row>
    <row r="14" spans="1:12" ht="56.25">
      <c r="A14" s="144"/>
      <c r="B14" s="145"/>
      <c r="C14" s="92"/>
      <c r="D14" s="92"/>
      <c r="E14" s="92"/>
      <c r="F14" s="93"/>
      <c r="G14" s="92"/>
      <c r="H14" s="92"/>
      <c r="I14" s="92"/>
      <c r="J14" s="93"/>
      <c r="K14" s="94"/>
      <c r="L14" s="145" t="s">
        <v>294</v>
      </c>
    </row>
    <row r="15" spans="1:12" ht="308.25" customHeight="1">
      <c r="A15" s="146"/>
      <c r="B15" s="145"/>
      <c r="C15" s="92"/>
      <c r="D15" s="92"/>
      <c r="E15" s="92"/>
      <c r="F15" s="93"/>
      <c r="G15" s="92"/>
      <c r="H15" s="92"/>
      <c r="I15" s="92"/>
      <c r="J15" s="93"/>
      <c r="K15" s="94"/>
      <c r="L15" s="145" t="s">
        <v>295</v>
      </c>
    </row>
    <row r="16" spans="1:12" ht="291" customHeight="1">
      <c r="A16" s="146"/>
      <c r="B16" s="145"/>
      <c r="C16" s="92"/>
      <c r="D16" s="92"/>
      <c r="E16" s="92"/>
      <c r="F16" s="93"/>
      <c r="G16" s="92"/>
      <c r="H16" s="92"/>
      <c r="I16" s="92"/>
      <c r="J16" s="93"/>
      <c r="K16" s="94"/>
      <c r="L16" s="145" t="s">
        <v>276</v>
      </c>
    </row>
    <row r="17" spans="1:12" ht="80.25" customHeight="1">
      <c r="A17" s="146"/>
      <c r="B17" s="145"/>
      <c r="C17" s="92"/>
      <c r="D17" s="92"/>
      <c r="E17" s="92"/>
      <c r="F17" s="93"/>
      <c r="G17" s="92"/>
      <c r="H17" s="92"/>
      <c r="I17" s="92"/>
      <c r="J17" s="93"/>
      <c r="K17" s="94"/>
      <c r="L17" s="145" t="s">
        <v>296</v>
      </c>
    </row>
    <row r="18" spans="1:12" ht="44.25" customHeight="1">
      <c r="A18" s="146"/>
      <c r="B18" s="145"/>
      <c r="C18" s="92"/>
      <c r="D18" s="92"/>
      <c r="E18" s="92"/>
      <c r="F18" s="93"/>
      <c r="G18" s="92"/>
      <c r="H18" s="92"/>
      <c r="I18" s="92"/>
      <c r="J18" s="93"/>
      <c r="K18" s="94"/>
      <c r="L18" s="145" t="s">
        <v>297</v>
      </c>
    </row>
    <row r="19" spans="1:12" ht="58.5" customHeight="1">
      <c r="A19" s="146"/>
      <c r="B19" s="145"/>
      <c r="C19" s="92"/>
      <c r="D19" s="92"/>
      <c r="E19" s="92"/>
      <c r="F19" s="93"/>
      <c r="G19" s="92"/>
      <c r="H19" s="92"/>
      <c r="I19" s="92"/>
      <c r="J19" s="93"/>
      <c r="K19" s="94"/>
      <c r="L19" s="145" t="s">
        <v>298</v>
      </c>
    </row>
    <row r="20" spans="1:12" ht="63" customHeight="1">
      <c r="A20" s="146"/>
      <c r="B20" s="145"/>
      <c r="C20" s="92"/>
      <c r="D20" s="92"/>
      <c r="E20" s="92"/>
      <c r="F20" s="93"/>
      <c r="G20" s="92"/>
      <c r="H20" s="92"/>
      <c r="I20" s="92"/>
      <c r="J20" s="93"/>
      <c r="K20" s="94"/>
      <c r="L20" s="147" t="s">
        <v>339</v>
      </c>
    </row>
    <row r="21" spans="1:12" ht="121.5" customHeight="1">
      <c r="A21" s="146"/>
      <c r="B21" s="145"/>
      <c r="C21" s="92"/>
      <c r="D21" s="92"/>
      <c r="E21" s="92"/>
      <c r="F21" s="93"/>
      <c r="G21" s="92"/>
      <c r="H21" s="92"/>
      <c r="I21" s="92"/>
      <c r="J21" s="93"/>
      <c r="K21" s="94"/>
      <c r="L21" s="145" t="s">
        <v>299</v>
      </c>
    </row>
    <row r="22" spans="1:12" ht="64.5" customHeight="1">
      <c r="A22" s="146"/>
      <c r="B22" s="145"/>
      <c r="C22" s="92"/>
      <c r="D22" s="92"/>
      <c r="E22" s="92"/>
      <c r="F22" s="93"/>
      <c r="G22" s="92"/>
      <c r="H22" s="92"/>
      <c r="I22" s="92"/>
      <c r="J22" s="93"/>
      <c r="K22" s="94"/>
      <c r="L22" s="147" t="s">
        <v>300</v>
      </c>
    </row>
    <row r="23" spans="1:12" ht="201.75" customHeight="1">
      <c r="A23" s="146"/>
      <c r="B23" s="145"/>
      <c r="C23" s="92"/>
      <c r="D23" s="92"/>
      <c r="E23" s="92"/>
      <c r="F23" s="93"/>
      <c r="G23" s="92"/>
      <c r="H23" s="92"/>
      <c r="I23" s="92"/>
      <c r="J23" s="93"/>
      <c r="K23" s="94"/>
      <c r="L23" s="145" t="s">
        <v>340</v>
      </c>
    </row>
    <row r="24" spans="1:12" ht="348.75" customHeight="1">
      <c r="A24" s="146"/>
      <c r="B24" s="145"/>
      <c r="C24" s="92"/>
      <c r="D24" s="92"/>
      <c r="E24" s="92"/>
      <c r="F24" s="93"/>
      <c r="G24" s="92"/>
      <c r="H24" s="92"/>
      <c r="I24" s="92"/>
      <c r="J24" s="93"/>
      <c r="K24" s="93"/>
      <c r="L24" s="148" t="s">
        <v>301</v>
      </c>
    </row>
    <row r="25" spans="1:12" ht="218.25" customHeight="1">
      <c r="A25" s="146"/>
      <c r="B25" s="145"/>
      <c r="C25" s="92"/>
      <c r="D25" s="92"/>
      <c r="E25" s="92"/>
      <c r="F25" s="93"/>
      <c r="G25" s="92"/>
      <c r="H25" s="92"/>
      <c r="I25" s="92"/>
      <c r="J25" s="93"/>
      <c r="K25" s="93"/>
      <c r="L25" s="148" t="s">
        <v>237</v>
      </c>
    </row>
    <row r="26" spans="1:12" ht="369.75" customHeight="1">
      <c r="A26" s="146"/>
      <c r="B26" s="145"/>
      <c r="C26" s="92"/>
      <c r="D26" s="92"/>
      <c r="E26" s="92"/>
      <c r="F26" s="93"/>
      <c r="G26" s="92"/>
      <c r="H26" s="92"/>
      <c r="I26" s="92"/>
      <c r="J26" s="93"/>
      <c r="K26" s="93"/>
      <c r="L26" s="148" t="s">
        <v>341</v>
      </c>
    </row>
    <row r="27" spans="1:12" ht="408.75" customHeight="1">
      <c r="A27" s="146"/>
      <c r="B27" s="145"/>
      <c r="C27" s="92"/>
      <c r="D27" s="92"/>
      <c r="E27" s="92"/>
      <c r="F27" s="93"/>
      <c r="G27" s="92"/>
      <c r="H27" s="92"/>
      <c r="I27" s="92"/>
      <c r="J27" s="93"/>
      <c r="K27" s="93"/>
      <c r="L27" s="148" t="s">
        <v>342</v>
      </c>
    </row>
    <row r="28" spans="1:12" ht="314.25" customHeight="1">
      <c r="A28" s="146"/>
      <c r="B28" s="145"/>
      <c r="C28" s="92"/>
      <c r="D28" s="92"/>
      <c r="E28" s="92"/>
      <c r="F28" s="93"/>
      <c r="G28" s="92"/>
      <c r="H28" s="92"/>
      <c r="I28" s="92"/>
      <c r="J28" s="93"/>
      <c r="K28" s="93"/>
      <c r="L28" s="148" t="s">
        <v>360</v>
      </c>
    </row>
    <row r="29" spans="1:12" ht="155.25" customHeight="1">
      <c r="A29" s="146"/>
      <c r="B29" s="145"/>
      <c r="C29" s="92"/>
      <c r="D29" s="92"/>
      <c r="E29" s="92"/>
      <c r="F29" s="93"/>
      <c r="G29" s="92"/>
      <c r="H29" s="92"/>
      <c r="I29" s="92"/>
      <c r="J29" s="93"/>
      <c r="K29" s="93"/>
      <c r="L29" s="148" t="s">
        <v>343</v>
      </c>
    </row>
    <row r="30" spans="1:12" ht="78" customHeight="1">
      <c r="A30" s="146"/>
      <c r="B30" s="145"/>
      <c r="C30" s="92"/>
      <c r="D30" s="92"/>
      <c r="E30" s="92"/>
      <c r="F30" s="93"/>
      <c r="G30" s="92"/>
      <c r="H30" s="92"/>
      <c r="I30" s="92"/>
      <c r="J30" s="93"/>
      <c r="K30" s="93"/>
      <c r="L30" s="149" t="s">
        <v>302</v>
      </c>
    </row>
    <row r="31" spans="1:12" ht="173.25" customHeight="1">
      <c r="A31" s="150"/>
      <c r="B31" s="145"/>
      <c r="C31" s="92"/>
      <c r="D31" s="92"/>
      <c r="E31" s="92"/>
      <c r="F31" s="93"/>
      <c r="G31" s="92"/>
      <c r="H31" s="92"/>
      <c r="I31" s="92"/>
      <c r="J31" s="93"/>
      <c r="K31" s="93"/>
      <c r="L31" s="148" t="s">
        <v>303</v>
      </c>
    </row>
    <row r="32" spans="1:12" ht="63" customHeight="1">
      <c r="A32" s="151"/>
      <c r="B32" s="145"/>
      <c r="C32" s="92"/>
      <c r="D32" s="95"/>
      <c r="E32" s="92"/>
      <c r="F32" s="96"/>
      <c r="G32" s="95"/>
      <c r="H32" s="92"/>
      <c r="I32" s="95"/>
      <c r="J32" s="96"/>
      <c r="K32" s="96"/>
      <c r="L32" s="152" t="s">
        <v>304</v>
      </c>
    </row>
    <row r="33" spans="1:12" ht="290.25" customHeight="1">
      <c r="A33" s="136" t="s">
        <v>157</v>
      </c>
      <c r="B33" s="153" t="s">
        <v>15</v>
      </c>
      <c r="C33" s="97">
        <v>61509.8</v>
      </c>
      <c r="D33" s="97"/>
      <c r="E33" s="97"/>
      <c r="F33" s="98">
        <f>E33+D33+C33</f>
        <v>61509.8</v>
      </c>
      <c r="G33" s="97">
        <v>57848.10009</v>
      </c>
      <c r="H33" s="97"/>
      <c r="I33" s="97"/>
      <c r="J33" s="85">
        <f>I33+H33+G33</f>
        <v>57848.10009</v>
      </c>
      <c r="K33" s="82">
        <f>J33*100/F33</f>
        <v>94.046965020208148</v>
      </c>
      <c r="L33" s="138" t="s">
        <v>305</v>
      </c>
    </row>
    <row r="34" spans="1:12" ht="211.5" customHeight="1">
      <c r="A34" s="150"/>
      <c r="B34" s="154"/>
      <c r="C34" s="99"/>
      <c r="D34" s="99"/>
      <c r="E34" s="99"/>
      <c r="F34" s="100"/>
      <c r="G34" s="99"/>
      <c r="H34" s="99"/>
      <c r="I34" s="99"/>
      <c r="J34" s="101"/>
      <c r="K34" s="94"/>
      <c r="L34" s="145" t="s">
        <v>306</v>
      </c>
    </row>
    <row r="35" spans="1:12" ht="253.5" customHeight="1">
      <c r="A35" s="151"/>
      <c r="B35" s="155"/>
      <c r="C35" s="102"/>
      <c r="D35" s="102"/>
      <c r="E35" s="99"/>
      <c r="F35" s="100"/>
      <c r="G35" s="99"/>
      <c r="H35" s="99"/>
      <c r="I35" s="99"/>
      <c r="J35" s="101"/>
      <c r="K35" s="103"/>
      <c r="L35" s="145" t="s">
        <v>307</v>
      </c>
    </row>
    <row r="36" spans="1:12" ht="270" customHeight="1">
      <c r="A36" s="156" t="s">
        <v>158</v>
      </c>
      <c r="B36" s="157" t="s">
        <v>80</v>
      </c>
      <c r="C36" s="104">
        <v>253</v>
      </c>
      <c r="D36" s="105"/>
      <c r="E36" s="104"/>
      <c r="F36" s="87">
        <f>E36+D36+C36</f>
        <v>253</v>
      </c>
      <c r="G36" s="86">
        <v>250.90463</v>
      </c>
      <c r="H36" s="86"/>
      <c r="I36" s="86"/>
      <c r="J36" s="81">
        <f>I36+H36+G36</f>
        <v>250.90463</v>
      </c>
      <c r="K36" s="88">
        <f>J36*100/F36</f>
        <v>99.171790513833997</v>
      </c>
      <c r="L36" s="138" t="s">
        <v>308</v>
      </c>
    </row>
    <row r="37" spans="1:12" ht="387.75" customHeight="1">
      <c r="A37" s="158" t="s">
        <v>70</v>
      </c>
      <c r="B37" s="159" t="s">
        <v>230</v>
      </c>
      <c r="C37" s="98">
        <v>2987.4566599999998</v>
      </c>
      <c r="D37" s="98">
        <v>852.43686000000002</v>
      </c>
      <c r="E37" s="97"/>
      <c r="F37" s="98">
        <f>E37+D37+C37</f>
        <v>3839.8935199999996</v>
      </c>
      <c r="G37" s="98">
        <v>2682.4971799999998</v>
      </c>
      <c r="H37" s="98">
        <v>852.19339000000002</v>
      </c>
      <c r="I37" s="98"/>
      <c r="J37" s="98">
        <f>I37+H37+G37</f>
        <v>3534.6905699999998</v>
      </c>
      <c r="K37" s="106">
        <f>J37*100/F37</f>
        <v>92.051786113069099</v>
      </c>
      <c r="L37" s="138" t="s">
        <v>309</v>
      </c>
    </row>
    <row r="38" spans="1:12" ht="56.25">
      <c r="A38" s="158" t="s">
        <v>71</v>
      </c>
      <c r="B38" s="160" t="s">
        <v>229</v>
      </c>
      <c r="C38" s="87">
        <f t="shared" ref="C38:I38" si="1">C39+C42+C46+C48+C49</f>
        <v>71132.899999999994</v>
      </c>
      <c r="D38" s="87">
        <f t="shared" si="1"/>
        <v>19.024000000000001</v>
      </c>
      <c r="E38" s="87">
        <f t="shared" si="1"/>
        <v>182.07599999999999</v>
      </c>
      <c r="F38" s="87">
        <f t="shared" si="1"/>
        <v>71333.999999999985</v>
      </c>
      <c r="G38" s="87">
        <f t="shared" si="1"/>
        <v>64439.475339999997</v>
      </c>
      <c r="H38" s="87">
        <f t="shared" si="1"/>
        <v>19.02413</v>
      </c>
      <c r="I38" s="87">
        <f t="shared" si="1"/>
        <v>182.07587000000001</v>
      </c>
      <c r="J38" s="87">
        <f>I38+H38+G38</f>
        <v>64640.575339999996</v>
      </c>
      <c r="K38" s="89">
        <f>J38*100/F38</f>
        <v>90.616782095494457</v>
      </c>
      <c r="L38" s="135"/>
    </row>
    <row r="39" spans="1:12" ht="138" customHeight="1">
      <c r="A39" s="136" t="s">
        <v>159</v>
      </c>
      <c r="B39" s="161" t="s">
        <v>20</v>
      </c>
      <c r="C39" s="83">
        <v>20817</v>
      </c>
      <c r="D39" s="83"/>
      <c r="E39" s="83"/>
      <c r="F39" s="85">
        <f>E39+D39+C39</f>
        <v>20817</v>
      </c>
      <c r="G39" s="83">
        <v>18875.156009999999</v>
      </c>
      <c r="H39" s="83"/>
      <c r="I39" s="83"/>
      <c r="J39" s="85">
        <f>I39+H39+G39</f>
        <v>18875.156009999999</v>
      </c>
      <c r="K39" s="82">
        <f>J39*100/F39</f>
        <v>90.671835567084585</v>
      </c>
      <c r="L39" s="138" t="s">
        <v>310</v>
      </c>
    </row>
    <row r="40" spans="1:12" ht="234.75" customHeight="1">
      <c r="A40" s="144"/>
      <c r="B40" s="163"/>
      <c r="C40" s="108"/>
      <c r="D40" s="108"/>
      <c r="E40" s="108"/>
      <c r="F40" s="101"/>
      <c r="G40" s="108"/>
      <c r="H40" s="108"/>
      <c r="I40" s="108"/>
      <c r="J40" s="101"/>
      <c r="K40" s="94"/>
      <c r="L40" s="145" t="s">
        <v>344</v>
      </c>
    </row>
    <row r="41" spans="1:12" ht="234" customHeight="1">
      <c r="A41" s="162"/>
      <c r="B41" s="163"/>
      <c r="C41" s="107"/>
      <c r="D41" s="107"/>
      <c r="E41" s="108"/>
      <c r="F41" s="101"/>
      <c r="G41" s="108"/>
      <c r="H41" s="107"/>
      <c r="I41" s="107"/>
      <c r="J41" s="109"/>
      <c r="K41" s="103"/>
      <c r="L41" s="164" t="s">
        <v>345</v>
      </c>
    </row>
    <row r="42" spans="1:12" ht="328.5" customHeight="1">
      <c r="A42" s="136" t="s">
        <v>160</v>
      </c>
      <c r="B42" s="165" t="s">
        <v>19</v>
      </c>
      <c r="C42" s="97">
        <v>27797.5</v>
      </c>
      <c r="D42" s="97">
        <v>19.024000000000001</v>
      </c>
      <c r="E42" s="97">
        <v>182.07599999999999</v>
      </c>
      <c r="F42" s="98">
        <f>E42+D42+C42</f>
        <v>27998.6</v>
      </c>
      <c r="G42" s="97">
        <v>24793.819729999999</v>
      </c>
      <c r="H42" s="97">
        <v>19.02413</v>
      </c>
      <c r="I42" s="97">
        <v>182.07587000000001</v>
      </c>
      <c r="J42" s="98">
        <f>G42+I42+H42</f>
        <v>24994.919730000001</v>
      </c>
      <c r="K42" s="106">
        <f>J42*100/F42</f>
        <v>89.272034065989033</v>
      </c>
      <c r="L42" s="166" t="s">
        <v>358</v>
      </c>
    </row>
    <row r="43" spans="1:12" ht="121.5" customHeight="1">
      <c r="A43" s="144"/>
      <c r="B43" s="167"/>
      <c r="C43" s="99"/>
      <c r="D43" s="99"/>
      <c r="E43" s="99"/>
      <c r="F43" s="100"/>
      <c r="G43" s="99"/>
      <c r="H43" s="99"/>
      <c r="I43" s="99"/>
      <c r="J43" s="100"/>
      <c r="K43" s="110"/>
      <c r="L43" s="147" t="s">
        <v>359</v>
      </c>
    </row>
    <row r="44" spans="1:12" ht="311.25" customHeight="1">
      <c r="A44" s="144"/>
      <c r="B44" s="167"/>
      <c r="C44" s="99"/>
      <c r="D44" s="99"/>
      <c r="E44" s="99"/>
      <c r="F44" s="100"/>
      <c r="G44" s="99"/>
      <c r="H44" s="99"/>
      <c r="I44" s="99"/>
      <c r="J44" s="100"/>
      <c r="K44" s="110"/>
      <c r="L44" s="147" t="s">
        <v>346</v>
      </c>
    </row>
    <row r="45" spans="1:12" ht="176.25" customHeight="1">
      <c r="A45" s="144"/>
      <c r="B45" s="167"/>
      <c r="C45" s="99"/>
      <c r="D45" s="99"/>
      <c r="E45" s="99"/>
      <c r="F45" s="100"/>
      <c r="G45" s="99"/>
      <c r="H45" s="99"/>
      <c r="I45" s="99"/>
      <c r="J45" s="100"/>
      <c r="K45" s="110"/>
      <c r="L45" s="168" t="s">
        <v>347</v>
      </c>
    </row>
    <row r="46" spans="1:12" ht="327.75" customHeight="1">
      <c r="A46" s="136" t="s">
        <v>161</v>
      </c>
      <c r="B46" s="137" t="s">
        <v>21</v>
      </c>
      <c r="C46" s="97">
        <v>1787.2</v>
      </c>
      <c r="D46" s="97"/>
      <c r="E46" s="97"/>
      <c r="F46" s="98">
        <f>E46+D46+C46</f>
        <v>1787.2</v>
      </c>
      <c r="G46" s="97">
        <v>1783.8338200000001</v>
      </c>
      <c r="H46" s="97"/>
      <c r="I46" s="97"/>
      <c r="J46" s="98">
        <f>G46+H46+I46</f>
        <v>1783.8338200000001</v>
      </c>
      <c r="K46" s="106">
        <f>J46/F46*100</f>
        <v>99.811650626678599</v>
      </c>
      <c r="L46" s="147" t="s">
        <v>311</v>
      </c>
    </row>
    <row r="47" spans="1:12" ht="330.75" customHeight="1">
      <c r="A47" s="144"/>
      <c r="B47" s="169"/>
      <c r="C47" s="102"/>
      <c r="D47" s="102"/>
      <c r="E47" s="102"/>
      <c r="F47" s="111"/>
      <c r="G47" s="102"/>
      <c r="H47" s="102"/>
      <c r="I47" s="102"/>
      <c r="J47" s="111"/>
      <c r="K47" s="112"/>
      <c r="L47" s="168" t="s">
        <v>348</v>
      </c>
    </row>
    <row r="48" spans="1:12" ht="179.25" customHeight="1">
      <c r="A48" s="136" t="s">
        <v>162</v>
      </c>
      <c r="B48" s="170" t="s">
        <v>82</v>
      </c>
      <c r="C48" s="104">
        <v>18774</v>
      </c>
      <c r="D48" s="104"/>
      <c r="E48" s="104"/>
      <c r="F48" s="87">
        <f>E48+D48+C48</f>
        <v>18774</v>
      </c>
      <c r="G48" s="86">
        <v>17186.202870000001</v>
      </c>
      <c r="H48" s="86"/>
      <c r="I48" s="86"/>
      <c r="J48" s="81">
        <f>I48+H48+G48</f>
        <v>17186.202870000001</v>
      </c>
      <c r="K48" s="88">
        <f>J48*100/F48</f>
        <v>91.542574145094278</v>
      </c>
      <c r="L48" s="135" t="s">
        <v>312</v>
      </c>
    </row>
    <row r="49" spans="1:17" ht="81" customHeight="1">
      <c r="A49" s="136" t="s">
        <v>163</v>
      </c>
      <c r="B49" s="223" t="s">
        <v>23</v>
      </c>
      <c r="C49" s="97">
        <v>1957.2</v>
      </c>
      <c r="D49" s="97"/>
      <c r="E49" s="98"/>
      <c r="F49" s="98">
        <f>E49+D49+C49</f>
        <v>1957.2</v>
      </c>
      <c r="G49" s="97">
        <v>1800.46291</v>
      </c>
      <c r="H49" s="97"/>
      <c r="I49" s="97"/>
      <c r="J49" s="98">
        <f>I49+H49+G49</f>
        <v>1800.46291</v>
      </c>
      <c r="K49" s="106">
        <f>J49*100/F49</f>
        <v>91.99176936439811</v>
      </c>
      <c r="L49" s="138" t="s">
        <v>349</v>
      </c>
    </row>
    <row r="50" spans="1:17" ht="367.5" customHeight="1">
      <c r="A50" s="144"/>
      <c r="B50" s="225"/>
      <c r="C50" s="99"/>
      <c r="D50" s="224"/>
      <c r="E50" s="100"/>
      <c r="F50" s="100"/>
      <c r="G50" s="99"/>
      <c r="H50" s="99"/>
      <c r="I50" s="99"/>
      <c r="J50" s="111"/>
      <c r="K50" s="112"/>
      <c r="L50" s="164" t="s">
        <v>350</v>
      </c>
    </row>
    <row r="51" spans="1:17" ht="330.75" customHeight="1">
      <c r="A51" s="158" t="s">
        <v>73</v>
      </c>
      <c r="B51" s="246" t="s">
        <v>218</v>
      </c>
      <c r="C51" s="98">
        <v>1336</v>
      </c>
      <c r="D51" s="98"/>
      <c r="E51" s="97"/>
      <c r="F51" s="98">
        <f>E51+D51+C51</f>
        <v>1336</v>
      </c>
      <c r="G51" s="98">
        <v>951.88229999999999</v>
      </c>
      <c r="H51" s="98"/>
      <c r="I51" s="98"/>
      <c r="J51" s="98">
        <f>I51+H51+G51</f>
        <v>951.88229999999999</v>
      </c>
      <c r="K51" s="106">
        <f>J51*100/F51</f>
        <v>71.248675149700603</v>
      </c>
      <c r="L51" s="166" t="s">
        <v>313</v>
      </c>
    </row>
    <row r="52" spans="1:17" ht="118.5" customHeight="1">
      <c r="A52" s="172"/>
      <c r="B52" s="247"/>
      <c r="C52" s="100"/>
      <c r="D52" s="100"/>
      <c r="E52" s="99"/>
      <c r="F52" s="100"/>
      <c r="G52" s="100"/>
      <c r="H52" s="100"/>
      <c r="I52" s="100"/>
      <c r="J52" s="100"/>
      <c r="K52" s="110"/>
      <c r="L52" s="147" t="s">
        <v>314</v>
      </c>
    </row>
    <row r="53" spans="1:17" ht="367.5" customHeight="1">
      <c r="A53" s="150"/>
      <c r="B53" s="247"/>
      <c r="C53" s="100"/>
      <c r="D53" s="100"/>
      <c r="E53" s="99"/>
      <c r="F53" s="100"/>
      <c r="G53" s="100"/>
      <c r="H53" s="100"/>
      <c r="I53" s="100"/>
      <c r="J53" s="100"/>
      <c r="K53" s="110"/>
      <c r="L53" s="145" t="s">
        <v>315</v>
      </c>
    </row>
    <row r="54" spans="1:17" ht="159" customHeight="1">
      <c r="A54" s="151"/>
      <c r="B54" s="173"/>
      <c r="C54" s="111"/>
      <c r="D54" s="111"/>
      <c r="E54" s="102"/>
      <c r="F54" s="111"/>
      <c r="G54" s="111"/>
      <c r="H54" s="111"/>
      <c r="I54" s="111"/>
      <c r="J54" s="111"/>
      <c r="K54" s="112"/>
      <c r="L54" s="164" t="s">
        <v>277</v>
      </c>
    </row>
    <row r="55" spans="1:17" ht="56.25">
      <c r="A55" s="141" t="s">
        <v>75</v>
      </c>
      <c r="B55" s="142" t="s">
        <v>219</v>
      </c>
      <c r="C55" s="87">
        <f t="shared" ref="C55:J55" si="2">C56+C57+C58+C59</f>
        <v>10043.3117</v>
      </c>
      <c r="D55" s="87">
        <f t="shared" si="2"/>
        <v>66768.447870000004</v>
      </c>
      <c r="E55" s="87">
        <f t="shared" si="2"/>
        <v>5110.98891</v>
      </c>
      <c r="F55" s="87">
        <f t="shared" si="2"/>
        <v>81922.748479999995</v>
      </c>
      <c r="G55" s="87">
        <f t="shared" si="2"/>
        <v>9795.8283599999995</v>
      </c>
      <c r="H55" s="87">
        <f t="shared" si="2"/>
        <v>57797.668389999999</v>
      </c>
      <c r="I55" s="87">
        <f t="shared" si="2"/>
        <v>5110.98891</v>
      </c>
      <c r="J55" s="87">
        <f t="shared" si="2"/>
        <v>72704.485660000006</v>
      </c>
      <c r="K55" s="89">
        <f t="shared" ref="K55:K60" si="3">J55*100/F55</f>
        <v>88.74761529485248</v>
      </c>
      <c r="L55" s="174"/>
    </row>
    <row r="56" spans="1:17" ht="138" customHeight="1">
      <c r="A56" s="156" t="s">
        <v>76</v>
      </c>
      <c r="B56" s="140" t="s">
        <v>26</v>
      </c>
      <c r="C56" s="104">
        <v>377</v>
      </c>
      <c r="D56" s="104"/>
      <c r="E56" s="104"/>
      <c r="F56" s="87">
        <f t="shared" ref="F56:F61" si="4">E56+D56+C56</f>
        <v>377</v>
      </c>
      <c r="G56" s="86">
        <v>377</v>
      </c>
      <c r="H56" s="86"/>
      <c r="I56" s="86"/>
      <c r="J56" s="81">
        <f>I56+H56+G56</f>
        <v>377</v>
      </c>
      <c r="K56" s="88">
        <f t="shared" si="3"/>
        <v>100</v>
      </c>
      <c r="L56" s="170" t="s">
        <v>316</v>
      </c>
    </row>
    <row r="57" spans="1:17" ht="291.75" customHeight="1">
      <c r="A57" s="156" t="s">
        <v>78</v>
      </c>
      <c r="B57" s="140" t="s">
        <v>27</v>
      </c>
      <c r="C57" s="104"/>
      <c r="D57" s="104">
        <v>62017.875090000001</v>
      </c>
      <c r="E57" s="104">
        <v>5110.98891</v>
      </c>
      <c r="F57" s="87">
        <f t="shared" si="4"/>
        <v>67128.864000000001</v>
      </c>
      <c r="H57" s="86">
        <v>53331.076220000003</v>
      </c>
      <c r="I57" s="86">
        <v>5110.98891</v>
      </c>
      <c r="J57" s="81">
        <f>G57+H57+I57</f>
        <v>58442.065130000003</v>
      </c>
      <c r="K57" s="88">
        <f t="shared" si="3"/>
        <v>87.05951754226021</v>
      </c>
      <c r="L57" s="134" t="s">
        <v>317</v>
      </c>
      <c r="Q57" s="175"/>
    </row>
    <row r="58" spans="1:17" ht="309" customHeight="1">
      <c r="A58" s="156" t="s">
        <v>79</v>
      </c>
      <c r="B58" s="140" t="s">
        <v>28</v>
      </c>
      <c r="C58" s="104">
        <v>3597.8117000000002</v>
      </c>
      <c r="D58" s="104">
        <v>896.54300000000001</v>
      </c>
      <c r="E58" s="104"/>
      <c r="F58" s="87">
        <f t="shared" si="4"/>
        <v>4494.3546999999999</v>
      </c>
      <c r="G58" s="86">
        <v>3359.7550999999999</v>
      </c>
      <c r="H58" s="86">
        <v>896.54300000000001</v>
      </c>
      <c r="I58" s="86"/>
      <c r="J58" s="81">
        <f>I58+H58+G58</f>
        <v>4256.2981</v>
      </c>
      <c r="K58" s="88">
        <f t="shared" si="3"/>
        <v>94.703208449479973</v>
      </c>
      <c r="L58" s="134" t="s">
        <v>318</v>
      </c>
    </row>
    <row r="59" spans="1:17" ht="272.25" customHeight="1">
      <c r="A59" s="176" t="s">
        <v>164</v>
      </c>
      <c r="B59" s="177" t="s">
        <v>89</v>
      </c>
      <c r="C59" s="104">
        <v>6068.5</v>
      </c>
      <c r="D59" s="104">
        <v>3854.0297799999998</v>
      </c>
      <c r="E59" s="104"/>
      <c r="F59" s="87">
        <f t="shared" si="4"/>
        <v>9922.5297800000008</v>
      </c>
      <c r="G59" s="86">
        <v>6059.0732600000001</v>
      </c>
      <c r="H59" s="86">
        <v>3570.0491699999998</v>
      </c>
      <c r="I59" s="86"/>
      <c r="J59" s="81">
        <f>I59+H59+G59</f>
        <v>9629.1224299999994</v>
      </c>
      <c r="K59" s="88">
        <f t="shared" si="3"/>
        <v>97.043018700821662</v>
      </c>
      <c r="L59" s="135" t="s">
        <v>319</v>
      </c>
    </row>
    <row r="60" spans="1:17" ht="158.25" customHeight="1">
      <c r="A60" s="141" t="s">
        <v>81</v>
      </c>
      <c r="B60" s="143" t="s">
        <v>30</v>
      </c>
      <c r="C60" s="87">
        <v>404</v>
      </c>
      <c r="D60" s="104"/>
      <c r="E60" s="87"/>
      <c r="F60" s="87">
        <f t="shared" si="4"/>
        <v>404</v>
      </c>
      <c r="G60" s="87">
        <v>404</v>
      </c>
      <c r="H60" s="87"/>
      <c r="I60" s="87"/>
      <c r="J60" s="87">
        <f>I60+H60+G60</f>
        <v>404</v>
      </c>
      <c r="K60" s="89">
        <f t="shared" si="3"/>
        <v>100</v>
      </c>
      <c r="L60" s="178" t="s">
        <v>320</v>
      </c>
    </row>
    <row r="61" spans="1:17" ht="216.75" customHeight="1">
      <c r="A61" s="141" t="s">
        <v>83</v>
      </c>
      <c r="B61" s="179" t="s">
        <v>220</v>
      </c>
      <c r="C61" s="87">
        <v>21</v>
      </c>
      <c r="D61" s="87"/>
      <c r="E61" s="87"/>
      <c r="F61" s="87">
        <f t="shared" si="4"/>
        <v>21</v>
      </c>
      <c r="G61" s="87">
        <v>20.775680000000001</v>
      </c>
      <c r="H61" s="87"/>
      <c r="I61" s="87"/>
      <c r="J61" s="87">
        <f>G61+H61+I61</f>
        <v>20.775680000000001</v>
      </c>
      <c r="K61" s="89">
        <f>J61/F61*100</f>
        <v>98.931809523809534</v>
      </c>
      <c r="L61" s="174" t="s">
        <v>321</v>
      </c>
    </row>
    <row r="62" spans="1:17" ht="93" customHeight="1">
      <c r="A62" s="180" t="s">
        <v>84</v>
      </c>
      <c r="B62" s="143" t="s">
        <v>221</v>
      </c>
      <c r="C62" s="87">
        <f>C63+C64+C66+C65</f>
        <v>198.38657999999998</v>
      </c>
      <c r="D62" s="87">
        <f t="shared" ref="D62:J62" si="5">D63+D64+D66+D65</f>
        <v>0</v>
      </c>
      <c r="E62" s="87">
        <f t="shared" si="5"/>
        <v>0</v>
      </c>
      <c r="F62" s="87">
        <f t="shared" si="5"/>
        <v>198.38657999999998</v>
      </c>
      <c r="G62" s="87">
        <f t="shared" si="5"/>
        <v>194.54074</v>
      </c>
      <c r="H62" s="87">
        <f t="shared" si="5"/>
        <v>0</v>
      </c>
      <c r="I62" s="87">
        <f t="shared" si="5"/>
        <v>0</v>
      </c>
      <c r="J62" s="87">
        <f t="shared" si="5"/>
        <v>194.54074</v>
      </c>
      <c r="K62" s="89">
        <f>J62*100/F62</f>
        <v>98.061441454356455</v>
      </c>
      <c r="L62" s="174"/>
    </row>
    <row r="63" spans="1:17" ht="117.75" customHeight="1">
      <c r="A63" s="181" t="s">
        <v>165</v>
      </c>
      <c r="B63" s="140" t="s">
        <v>32</v>
      </c>
      <c r="C63" s="104">
        <v>24.401579999999999</v>
      </c>
      <c r="D63" s="104"/>
      <c r="E63" s="104"/>
      <c r="F63" s="87">
        <f>E63+D63+C63</f>
        <v>24.401579999999999</v>
      </c>
      <c r="G63" s="104">
        <v>23.40128</v>
      </c>
      <c r="H63" s="87"/>
      <c r="I63" s="87"/>
      <c r="J63" s="87">
        <f>I63+H63+G63</f>
        <v>23.40128</v>
      </c>
      <c r="K63" s="89">
        <f>J63*100/F63</f>
        <v>95.900675284141442</v>
      </c>
      <c r="L63" s="182" t="s">
        <v>322</v>
      </c>
    </row>
    <row r="64" spans="1:17" ht="183" customHeight="1">
      <c r="A64" s="183" t="s">
        <v>166</v>
      </c>
      <c r="B64" s="171" t="s">
        <v>92</v>
      </c>
      <c r="C64" s="104">
        <v>50</v>
      </c>
      <c r="D64" s="104"/>
      <c r="E64" s="104"/>
      <c r="F64" s="87">
        <f>E64+D64+C64</f>
        <v>50</v>
      </c>
      <c r="G64" s="104">
        <v>47.353839999999998</v>
      </c>
      <c r="H64" s="87"/>
      <c r="I64" s="87"/>
      <c r="J64" s="87">
        <f>I64+H64+G64</f>
        <v>47.353839999999998</v>
      </c>
      <c r="K64" s="89">
        <f>J64*100/F64</f>
        <v>94.707679999999996</v>
      </c>
      <c r="L64" s="184" t="s">
        <v>351</v>
      </c>
    </row>
    <row r="65" spans="1:12" ht="130.5" customHeight="1">
      <c r="A65" s="156" t="s">
        <v>167</v>
      </c>
      <c r="B65" s="177" t="s">
        <v>34</v>
      </c>
      <c r="C65" s="104">
        <v>118.985</v>
      </c>
      <c r="D65" s="104"/>
      <c r="E65" s="104"/>
      <c r="F65" s="87">
        <f>E65+D65+C65</f>
        <v>118.985</v>
      </c>
      <c r="G65" s="104">
        <v>118.78561999999999</v>
      </c>
      <c r="H65" s="104"/>
      <c r="I65" s="104"/>
      <c r="J65" s="87">
        <f>I65+H65+G65</f>
        <v>118.78561999999999</v>
      </c>
      <c r="K65" s="89">
        <f>J65*100/F65</f>
        <v>99.832432659578942</v>
      </c>
      <c r="L65" s="184" t="s">
        <v>323</v>
      </c>
    </row>
    <row r="66" spans="1:12" ht="54" customHeight="1">
      <c r="A66" s="156" t="s">
        <v>168</v>
      </c>
      <c r="B66" s="177" t="s">
        <v>35</v>
      </c>
      <c r="C66" s="104">
        <v>5</v>
      </c>
      <c r="D66" s="104"/>
      <c r="E66" s="104"/>
      <c r="F66" s="87">
        <f>E66+D66+C66</f>
        <v>5</v>
      </c>
      <c r="G66" s="104">
        <v>5</v>
      </c>
      <c r="H66" s="104"/>
      <c r="I66" s="104"/>
      <c r="J66" s="87">
        <f>I66+H66+G66</f>
        <v>5</v>
      </c>
      <c r="K66" s="89">
        <f>J66*100/F66</f>
        <v>100</v>
      </c>
      <c r="L66" s="134" t="s">
        <v>324</v>
      </c>
    </row>
    <row r="67" spans="1:12" ht="218.25" customHeight="1">
      <c r="A67" s="141" t="s">
        <v>85</v>
      </c>
      <c r="B67" s="143" t="s">
        <v>222</v>
      </c>
      <c r="C67" s="87">
        <v>1858</v>
      </c>
      <c r="D67" s="87"/>
      <c r="E67" s="87"/>
      <c r="F67" s="87">
        <f>E67+D67+C67</f>
        <v>1858</v>
      </c>
      <c r="G67" s="87">
        <v>1655.8596700000001</v>
      </c>
      <c r="H67" s="87"/>
      <c r="I67" s="87"/>
      <c r="J67" s="87">
        <f>G67+I67+H67</f>
        <v>1655.8596700000001</v>
      </c>
      <c r="K67" s="89">
        <f>J67/F67*100</f>
        <v>89.120541980624338</v>
      </c>
      <c r="L67" s="135" t="s">
        <v>325</v>
      </c>
    </row>
    <row r="68" spans="1:12" ht="76.5" customHeight="1">
      <c r="A68" s="180" t="s">
        <v>86</v>
      </c>
      <c r="B68" s="185" t="s">
        <v>223</v>
      </c>
      <c r="C68" s="98">
        <f t="shared" ref="C68:J68" si="6">C69+C72</f>
        <v>14304.388999999999</v>
      </c>
      <c r="D68" s="87">
        <f t="shared" si="6"/>
        <v>16771.363000000001</v>
      </c>
      <c r="E68" s="98">
        <f t="shared" si="6"/>
        <v>0</v>
      </c>
      <c r="F68" s="87">
        <f t="shared" si="6"/>
        <v>31075.752</v>
      </c>
      <c r="G68" s="87">
        <f t="shared" si="6"/>
        <v>13694.09872</v>
      </c>
      <c r="H68" s="87">
        <f t="shared" si="6"/>
        <v>16771.363000000001</v>
      </c>
      <c r="I68" s="87">
        <f t="shared" si="6"/>
        <v>0</v>
      </c>
      <c r="J68" s="87">
        <f t="shared" si="6"/>
        <v>30465.461720000003</v>
      </c>
      <c r="K68" s="89">
        <f t="shared" ref="K68:K77" si="7">J68*100/F68</f>
        <v>98.036120638367819</v>
      </c>
      <c r="L68" s="174"/>
    </row>
    <row r="69" spans="1:12" ht="252" customHeight="1">
      <c r="A69" s="186" t="s">
        <v>87</v>
      </c>
      <c r="B69" s="187" t="s">
        <v>38</v>
      </c>
      <c r="C69" s="97">
        <v>14273.3</v>
      </c>
      <c r="D69" s="97">
        <v>16771.363000000001</v>
      </c>
      <c r="E69" s="97"/>
      <c r="F69" s="98">
        <f>E69+D69+C69</f>
        <v>31044.663</v>
      </c>
      <c r="G69" s="97">
        <v>13663.01008</v>
      </c>
      <c r="H69" s="97">
        <v>16771.363000000001</v>
      </c>
      <c r="I69" s="97"/>
      <c r="J69" s="98">
        <f>I69+H69+G69</f>
        <v>30434.373080000001</v>
      </c>
      <c r="K69" s="106">
        <f t="shared" si="7"/>
        <v>98.034155113875784</v>
      </c>
      <c r="L69" s="188" t="s">
        <v>326</v>
      </c>
    </row>
    <row r="70" spans="1:12" ht="328.5" customHeight="1">
      <c r="A70" s="186"/>
      <c r="B70" s="137"/>
      <c r="C70" s="97"/>
      <c r="D70" s="97"/>
      <c r="E70" s="97"/>
      <c r="F70" s="98"/>
      <c r="G70" s="97"/>
      <c r="H70" s="97"/>
      <c r="I70" s="97"/>
      <c r="J70" s="98"/>
      <c r="K70" s="106"/>
      <c r="L70" s="188" t="s">
        <v>352</v>
      </c>
    </row>
    <row r="71" spans="1:12" ht="237" customHeight="1">
      <c r="A71" s="199"/>
      <c r="B71" s="227"/>
      <c r="C71" s="99"/>
      <c r="D71" s="99"/>
      <c r="E71" s="99"/>
      <c r="F71" s="100"/>
      <c r="G71" s="99"/>
      <c r="H71" s="99"/>
      <c r="I71" s="99"/>
      <c r="J71" s="100"/>
      <c r="K71" s="110"/>
      <c r="L71" s="226" t="s">
        <v>353</v>
      </c>
    </row>
    <row r="72" spans="1:12" ht="84" customHeight="1">
      <c r="A72" s="181" t="s">
        <v>88</v>
      </c>
      <c r="B72" s="140" t="s">
        <v>39</v>
      </c>
      <c r="C72" s="104">
        <v>31.088999999999999</v>
      </c>
      <c r="D72" s="104"/>
      <c r="E72" s="104"/>
      <c r="F72" s="87">
        <f>E72+D72+C72</f>
        <v>31.088999999999999</v>
      </c>
      <c r="G72" s="104">
        <v>31.088640000000002</v>
      </c>
      <c r="H72" s="104"/>
      <c r="I72" s="104"/>
      <c r="J72" s="87">
        <f>I72+H72+G72</f>
        <v>31.088640000000002</v>
      </c>
      <c r="K72" s="89">
        <f t="shared" si="7"/>
        <v>99.998842034159992</v>
      </c>
      <c r="L72" s="189" t="s">
        <v>361</v>
      </c>
    </row>
    <row r="73" spans="1:12" ht="104.25" customHeight="1">
      <c r="A73" s="158" t="s">
        <v>90</v>
      </c>
      <c r="B73" s="190" t="s">
        <v>74</v>
      </c>
      <c r="C73" s="98">
        <v>370</v>
      </c>
      <c r="D73" s="98"/>
      <c r="E73" s="98"/>
      <c r="F73" s="98">
        <f>E73+D73+C73</f>
        <v>370</v>
      </c>
      <c r="G73" s="98">
        <v>332.15933999999999</v>
      </c>
      <c r="H73" s="98"/>
      <c r="I73" s="98"/>
      <c r="J73" s="98">
        <f>G73+H73+I73</f>
        <v>332.15933999999999</v>
      </c>
      <c r="K73" s="53">
        <f t="shared" si="7"/>
        <v>89.7727945945946</v>
      </c>
      <c r="L73" s="135" t="s">
        <v>354</v>
      </c>
    </row>
    <row r="74" spans="1:12" ht="36.75" customHeight="1">
      <c r="A74" s="191" t="s">
        <v>91</v>
      </c>
      <c r="B74" s="143" t="s">
        <v>224</v>
      </c>
      <c r="C74" s="87">
        <f t="shared" ref="C74:I74" si="8">C77+C75+C76+C78</f>
        <v>512</v>
      </c>
      <c r="D74" s="87">
        <f t="shared" si="8"/>
        <v>375.59467000000001</v>
      </c>
      <c r="E74" s="87">
        <f t="shared" si="8"/>
        <v>1004.4528299999999</v>
      </c>
      <c r="F74" s="87">
        <f t="shared" si="8"/>
        <v>1892.0474999999999</v>
      </c>
      <c r="G74" s="87">
        <f t="shared" si="8"/>
        <v>512</v>
      </c>
      <c r="H74" s="87">
        <f t="shared" si="8"/>
        <v>375.59467000000001</v>
      </c>
      <c r="I74" s="87">
        <f t="shared" si="8"/>
        <v>1004.4528299999999</v>
      </c>
      <c r="J74" s="87">
        <f t="shared" ref="J74:J79" si="9">I74+H74+G74</f>
        <v>1892.0474999999999</v>
      </c>
      <c r="K74" s="89">
        <f t="shared" si="7"/>
        <v>100</v>
      </c>
      <c r="L74" s="174"/>
    </row>
    <row r="75" spans="1:12" ht="37.5" hidden="1">
      <c r="A75" s="181" t="s">
        <v>98</v>
      </c>
      <c r="B75" s="192" t="s">
        <v>42</v>
      </c>
      <c r="C75" s="104"/>
      <c r="D75" s="104"/>
      <c r="E75" s="104"/>
      <c r="F75" s="87">
        <f>E75+D75+C75</f>
        <v>0</v>
      </c>
      <c r="G75" s="104"/>
      <c r="H75" s="104"/>
      <c r="I75" s="104"/>
      <c r="J75" s="87">
        <f t="shared" si="9"/>
        <v>0</v>
      </c>
      <c r="K75" s="89" t="e">
        <f t="shared" si="7"/>
        <v>#DIV/0!</v>
      </c>
      <c r="L75" s="193"/>
    </row>
    <row r="76" spans="1:12" ht="112.5" hidden="1">
      <c r="A76" s="181" t="s">
        <v>99</v>
      </c>
      <c r="B76" s="192" t="s">
        <v>43</v>
      </c>
      <c r="C76" s="104"/>
      <c r="D76" s="104"/>
      <c r="E76" s="104"/>
      <c r="F76" s="87">
        <f>E76+D76+C76</f>
        <v>0</v>
      </c>
      <c r="G76" s="104"/>
      <c r="H76" s="104"/>
      <c r="I76" s="104"/>
      <c r="J76" s="87">
        <f t="shared" si="9"/>
        <v>0</v>
      </c>
      <c r="K76" s="89" t="e">
        <f t="shared" si="7"/>
        <v>#DIV/0!</v>
      </c>
      <c r="L76" s="194"/>
    </row>
    <row r="77" spans="1:12" ht="121.5" customHeight="1">
      <c r="A77" s="181" t="s">
        <v>93</v>
      </c>
      <c r="B77" s="192" t="s">
        <v>44</v>
      </c>
      <c r="C77" s="104">
        <v>512</v>
      </c>
      <c r="D77" s="104">
        <v>375.59467000000001</v>
      </c>
      <c r="E77" s="104">
        <v>1004.4528299999999</v>
      </c>
      <c r="F77" s="87">
        <f>E77+D77+C77</f>
        <v>1892.0474999999999</v>
      </c>
      <c r="G77" s="113">
        <v>512</v>
      </c>
      <c r="H77" s="113">
        <v>375.59467000000001</v>
      </c>
      <c r="I77" s="113">
        <v>1004.4528299999999</v>
      </c>
      <c r="J77" s="87">
        <f t="shared" si="9"/>
        <v>1892.0474999999999</v>
      </c>
      <c r="K77" s="89">
        <f t="shared" si="7"/>
        <v>100</v>
      </c>
      <c r="L77" s="174" t="s">
        <v>327</v>
      </c>
    </row>
    <row r="78" spans="1:12" ht="93.75" hidden="1">
      <c r="A78" s="181" t="s">
        <v>94</v>
      </c>
      <c r="B78" s="192" t="s">
        <v>45</v>
      </c>
      <c r="C78" s="104"/>
      <c r="D78" s="104"/>
      <c r="E78" s="104"/>
      <c r="F78" s="87">
        <f>E78+D78+C78</f>
        <v>0</v>
      </c>
      <c r="G78" s="113"/>
      <c r="H78" s="113"/>
      <c r="I78" s="113"/>
      <c r="J78" s="87">
        <f t="shared" si="9"/>
        <v>0</v>
      </c>
      <c r="K78" s="89" t="e">
        <f t="shared" ref="K78:K87" si="10">J78*100/F78</f>
        <v>#DIV/0!</v>
      </c>
      <c r="L78" s="195" t="s">
        <v>328</v>
      </c>
    </row>
    <row r="79" spans="1:12" ht="90" customHeight="1">
      <c r="A79" s="196" t="s">
        <v>95</v>
      </c>
      <c r="B79" s="159" t="s">
        <v>225</v>
      </c>
      <c r="C79" s="98">
        <v>11</v>
      </c>
      <c r="D79" s="98"/>
      <c r="E79" s="98"/>
      <c r="F79" s="98">
        <f>E79+D79+C79</f>
        <v>11</v>
      </c>
      <c r="G79" s="98"/>
      <c r="H79" s="98"/>
      <c r="I79" s="98"/>
      <c r="J79" s="98">
        <f t="shared" si="9"/>
        <v>0</v>
      </c>
      <c r="K79" s="106">
        <f t="shared" si="10"/>
        <v>0</v>
      </c>
      <c r="L79" s="197" t="s">
        <v>329</v>
      </c>
    </row>
    <row r="80" spans="1:12" ht="105.75" customHeight="1">
      <c r="A80" s="180" t="s">
        <v>97</v>
      </c>
      <c r="B80" s="143" t="s">
        <v>226</v>
      </c>
      <c r="C80" s="81">
        <f t="shared" ref="C80:J80" si="11">C81+C84+C85</f>
        <v>14533.465</v>
      </c>
      <c r="D80" s="81">
        <f t="shared" si="11"/>
        <v>0</v>
      </c>
      <c r="E80" s="81">
        <f t="shared" si="11"/>
        <v>0</v>
      </c>
      <c r="F80" s="81">
        <f t="shared" si="11"/>
        <v>14533.465</v>
      </c>
      <c r="G80" s="81">
        <f t="shared" si="11"/>
        <v>14001.41156</v>
      </c>
      <c r="H80" s="81">
        <f t="shared" si="11"/>
        <v>0</v>
      </c>
      <c r="I80" s="81">
        <f t="shared" si="11"/>
        <v>0</v>
      </c>
      <c r="J80" s="81">
        <f t="shared" si="11"/>
        <v>14001.41156</v>
      </c>
      <c r="K80" s="89">
        <f t="shared" si="10"/>
        <v>96.339115001137031</v>
      </c>
      <c r="L80" s="198"/>
    </row>
    <row r="81" spans="1:12" ht="210.75" customHeight="1">
      <c r="A81" s="186" t="s">
        <v>98</v>
      </c>
      <c r="B81" s="165" t="s">
        <v>48</v>
      </c>
      <c r="C81" s="83">
        <v>5711.5770000000002</v>
      </c>
      <c r="D81" s="114"/>
      <c r="E81" s="83"/>
      <c r="F81" s="85">
        <f>E81+D81+C81</f>
        <v>5711.5770000000002</v>
      </c>
      <c r="G81" s="83">
        <v>5648.8889399999998</v>
      </c>
      <c r="H81" s="83"/>
      <c r="I81" s="83"/>
      <c r="J81" s="85">
        <f>I81+H81+G81</f>
        <v>5648.8889399999998</v>
      </c>
      <c r="K81" s="82">
        <f t="shared" si="10"/>
        <v>98.902438678494562</v>
      </c>
      <c r="L81" s="166" t="s">
        <v>330</v>
      </c>
    </row>
    <row r="82" spans="1:12" ht="293.25" customHeight="1">
      <c r="A82" s="199"/>
      <c r="B82" s="200"/>
      <c r="C82" s="108"/>
      <c r="D82" s="115"/>
      <c r="E82" s="108"/>
      <c r="F82" s="101"/>
      <c r="G82" s="108"/>
      <c r="H82" s="108"/>
      <c r="I82" s="108"/>
      <c r="J82" s="101"/>
      <c r="K82" s="94"/>
      <c r="L82" s="147" t="s">
        <v>331</v>
      </c>
    </row>
    <row r="83" spans="1:12" ht="66" customHeight="1">
      <c r="A83" s="201"/>
      <c r="B83" s="202"/>
      <c r="C83" s="107"/>
      <c r="D83" s="116"/>
      <c r="E83" s="107"/>
      <c r="F83" s="109"/>
      <c r="G83" s="107"/>
      <c r="H83" s="107"/>
      <c r="I83" s="107"/>
      <c r="J83" s="109"/>
      <c r="K83" s="103"/>
      <c r="L83" s="168" t="s">
        <v>332</v>
      </c>
    </row>
    <row r="84" spans="1:12" ht="37.5">
      <c r="A84" s="181" t="s">
        <v>99</v>
      </c>
      <c r="B84" s="177" t="s">
        <v>49</v>
      </c>
      <c r="C84" s="86">
        <v>5</v>
      </c>
      <c r="D84" s="86"/>
      <c r="E84" s="86"/>
      <c r="F84" s="81">
        <f>C84</f>
        <v>5</v>
      </c>
      <c r="G84" s="86">
        <v>0</v>
      </c>
      <c r="H84" s="86"/>
      <c r="I84" s="86"/>
      <c r="J84" s="81">
        <f>I84+H84+G84</f>
        <v>0</v>
      </c>
      <c r="K84" s="88">
        <f t="shared" si="10"/>
        <v>0</v>
      </c>
      <c r="L84" s="203" t="s">
        <v>214</v>
      </c>
    </row>
    <row r="85" spans="1:12" ht="123.75" customHeight="1">
      <c r="A85" s="183" t="s">
        <v>100</v>
      </c>
      <c r="B85" s="177" t="s">
        <v>22</v>
      </c>
      <c r="C85" s="86">
        <v>8816.8880000000008</v>
      </c>
      <c r="D85" s="86"/>
      <c r="E85" s="86"/>
      <c r="F85" s="81">
        <f>E85+D85+C85</f>
        <v>8816.8880000000008</v>
      </c>
      <c r="G85" s="86">
        <v>8352.5226199999997</v>
      </c>
      <c r="H85" s="86"/>
      <c r="I85" s="86"/>
      <c r="J85" s="81">
        <f>I85+H85+G85</f>
        <v>8352.5226199999997</v>
      </c>
      <c r="K85" s="88">
        <f t="shared" si="10"/>
        <v>94.733228095899591</v>
      </c>
      <c r="L85" s="157" t="s">
        <v>333</v>
      </c>
    </row>
    <row r="86" spans="1:12" ht="117.75" customHeight="1">
      <c r="A86" s="141" t="s">
        <v>101</v>
      </c>
      <c r="B86" s="142" t="s">
        <v>227</v>
      </c>
      <c r="C86" s="87">
        <v>103.31</v>
      </c>
      <c r="D86" s="87"/>
      <c r="E86" s="87"/>
      <c r="F86" s="87">
        <f>E86+D86+C86</f>
        <v>103.31</v>
      </c>
      <c r="G86" s="87">
        <v>103.30952000000001</v>
      </c>
      <c r="H86" s="87"/>
      <c r="I86" s="87"/>
      <c r="J86" s="87">
        <f>SUM(G86:I86)</f>
        <v>103.30952000000001</v>
      </c>
      <c r="K86" s="88">
        <f t="shared" si="10"/>
        <v>99.999535378956551</v>
      </c>
      <c r="L86" s="157" t="s">
        <v>334</v>
      </c>
    </row>
    <row r="87" spans="1:12" ht="270.75" customHeight="1">
      <c r="A87" s="204" t="s">
        <v>102</v>
      </c>
      <c r="B87" s="205" t="s">
        <v>228</v>
      </c>
      <c r="C87" s="98">
        <v>15031.194</v>
      </c>
      <c r="D87" s="98"/>
      <c r="E87" s="98"/>
      <c r="F87" s="98">
        <f>E87+D87+C87</f>
        <v>15031.194</v>
      </c>
      <c r="G87" s="98">
        <v>14571.82303</v>
      </c>
      <c r="H87" s="98"/>
      <c r="I87" s="98"/>
      <c r="J87" s="98">
        <f>I87+H87+G87</f>
        <v>14571.82303</v>
      </c>
      <c r="K87" s="106">
        <f t="shared" si="10"/>
        <v>96.943882368892304</v>
      </c>
      <c r="L87" s="206" t="s">
        <v>335</v>
      </c>
    </row>
    <row r="88" spans="1:12" ht="175.5" customHeight="1">
      <c r="A88" s="207"/>
      <c r="B88" s="208"/>
      <c r="C88" s="100"/>
      <c r="D88" s="100"/>
      <c r="E88" s="100"/>
      <c r="F88" s="100"/>
      <c r="G88" s="100"/>
      <c r="H88" s="100"/>
      <c r="I88" s="100"/>
      <c r="J88" s="100"/>
      <c r="K88" s="110"/>
      <c r="L88" s="209" t="s">
        <v>355</v>
      </c>
    </row>
    <row r="89" spans="1:12" ht="99" customHeight="1">
      <c r="A89" s="207"/>
      <c r="B89" s="208"/>
      <c r="C89" s="100"/>
      <c r="D89" s="100"/>
      <c r="E89" s="100"/>
      <c r="F89" s="100"/>
      <c r="G89" s="100"/>
      <c r="H89" s="100"/>
      <c r="I89" s="100"/>
      <c r="J89" s="100"/>
      <c r="K89" s="110"/>
      <c r="L89" s="209" t="s">
        <v>336</v>
      </c>
    </row>
    <row r="90" spans="1:12" ht="48.75" customHeight="1">
      <c r="A90" s="207"/>
      <c r="B90" s="208"/>
      <c r="C90" s="100"/>
      <c r="D90" s="100"/>
      <c r="E90" s="100"/>
      <c r="F90" s="100"/>
      <c r="G90" s="100"/>
      <c r="H90" s="100"/>
      <c r="I90" s="100"/>
      <c r="J90" s="100"/>
      <c r="K90" s="110"/>
      <c r="L90" s="209" t="s">
        <v>337</v>
      </c>
    </row>
    <row r="91" spans="1:12" ht="120.75" customHeight="1">
      <c r="A91" s="210" t="s">
        <v>103</v>
      </c>
      <c r="B91" s="211" t="s">
        <v>68</v>
      </c>
      <c r="C91" s="117">
        <v>3.5</v>
      </c>
      <c r="D91" s="117"/>
      <c r="E91" s="118"/>
      <c r="F91" s="117">
        <f>E91+D91+C91</f>
        <v>3.5</v>
      </c>
      <c r="G91" s="119">
        <v>0</v>
      </c>
      <c r="H91" s="98"/>
      <c r="I91" s="117"/>
      <c r="J91" s="118">
        <f>G91+H91+I91</f>
        <v>0</v>
      </c>
      <c r="K91" s="82">
        <f>J91/F91*100</f>
        <v>0</v>
      </c>
      <c r="L91" s="212" t="s">
        <v>338</v>
      </c>
    </row>
    <row r="92" spans="1:12" ht="329.25" customHeight="1">
      <c r="A92" s="158" t="s">
        <v>104</v>
      </c>
      <c r="B92" s="166" t="s">
        <v>72</v>
      </c>
      <c r="C92" s="98">
        <v>106780.44134</v>
      </c>
      <c r="D92" s="98">
        <v>1781.904</v>
      </c>
      <c r="E92" s="98"/>
      <c r="F92" s="98">
        <f>E92+D92+C92</f>
        <v>108562.34534</v>
      </c>
      <c r="G92" s="98">
        <v>105759.08465</v>
      </c>
      <c r="H92" s="98">
        <v>1617.604</v>
      </c>
      <c r="I92" s="98"/>
      <c r="J92" s="98">
        <f>SUM(G92:I92)</f>
        <v>107376.68865000001</v>
      </c>
      <c r="K92" s="106">
        <f>J92*100/F92</f>
        <v>98.907856415328254</v>
      </c>
      <c r="L92" s="138" t="s">
        <v>356</v>
      </c>
    </row>
    <row r="93" spans="1:12" ht="368.25" customHeight="1">
      <c r="A93" s="151"/>
      <c r="B93" s="168"/>
      <c r="C93" s="111"/>
      <c r="D93" s="111"/>
      <c r="E93" s="111"/>
      <c r="F93" s="111"/>
      <c r="G93" s="111"/>
      <c r="H93" s="111"/>
      <c r="I93" s="111"/>
      <c r="J93" s="111"/>
      <c r="K93" s="112"/>
      <c r="L93" s="168" t="s">
        <v>357</v>
      </c>
    </row>
    <row r="94" spans="1:12" s="7" customFormat="1" ht="40.5" customHeight="1">
      <c r="A94" s="249" t="s">
        <v>105</v>
      </c>
      <c r="B94" s="250"/>
      <c r="C94" s="120">
        <f t="shared" ref="C94:J94" si="12">C68+C80+C79+C87+C74+C61+C62+C37+C55+C60+C67+C51+C38+C11+C73+C92+C86+C10+C91+C7</f>
        <v>505060.56521999999</v>
      </c>
      <c r="D94" s="120">
        <f t="shared" si="12"/>
        <v>595956.61024000007</v>
      </c>
      <c r="E94" s="120">
        <f t="shared" si="12"/>
        <v>156576.58849000002</v>
      </c>
      <c r="F94" s="120">
        <f t="shared" si="12"/>
        <v>1257593.7639500001</v>
      </c>
      <c r="G94" s="120">
        <f t="shared" si="12"/>
        <v>472857.3015</v>
      </c>
      <c r="H94" s="120">
        <f t="shared" si="12"/>
        <v>550388.92366000009</v>
      </c>
      <c r="I94" s="120">
        <f t="shared" si="12"/>
        <v>69501.509609999994</v>
      </c>
      <c r="J94" s="120">
        <f t="shared" si="12"/>
        <v>1092747.73477</v>
      </c>
      <c r="K94" s="121">
        <f>J94/F94*100</f>
        <v>86.891949220372084</v>
      </c>
      <c r="L94" s="213"/>
    </row>
    <row r="95" spans="1:12" s="7" customFormat="1" ht="141" customHeight="1">
      <c r="A95" s="75"/>
      <c r="B95" s="75"/>
      <c r="C95" s="122"/>
      <c r="D95" s="122"/>
      <c r="E95" s="122"/>
      <c r="F95" s="122"/>
      <c r="G95" s="122"/>
      <c r="H95" s="122"/>
      <c r="I95" s="122"/>
      <c r="J95" s="122"/>
      <c r="K95" s="123"/>
      <c r="L95" s="214"/>
    </row>
    <row r="96" spans="1:12" ht="69.75" hidden="1" customHeight="1">
      <c r="A96" s="215"/>
      <c r="B96" s="216"/>
      <c r="C96" s="21"/>
      <c r="D96" s="21"/>
      <c r="E96" s="21"/>
      <c r="F96" s="21">
        <f>F94-ОТЧЕТ!B6</f>
        <v>0</v>
      </c>
      <c r="G96" s="21"/>
      <c r="H96" s="21"/>
      <c r="I96" s="21"/>
      <c r="J96" s="21">
        <f>J94-ОТЧЕТ!E6</f>
        <v>0</v>
      </c>
      <c r="K96" s="124"/>
      <c r="L96" s="215"/>
    </row>
    <row r="97" spans="1:12">
      <c r="A97" s="217" t="s">
        <v>106</v>
      </c>
      <c r="B97" s="217"/>
      <c r="C97" s="21"/>
      <c r="D97" s="21"/>
      <c r="E97" s="21"/>
      <c r="F97" s="21"/>
      <c r="G97" s="21"/>
      <c r="H97" s="21"/>
      <c r="I97" s="21"/>
      <c r="J97" s="21"/>
      <c r="K97" s="124"/>
      <c r="L97" s="215"/>
    </row>
    <row r="98" spans="1:12">
      <c r="A98" s="218" t="s">
        <v>107</v>
      </c>
      <c r="B98" s="218"/>
      <c r="C98" s="125"/>
      <c r="D98" s="21"/>
      <c r="E98" s="21"/>
      <c r="F98" s="21"/>
      <c r="G98" s="21"/>
      <c r="H98" s="21"/>
      <c r="I98" s="21"/>
      <c r="J98" s="21"/>
      <c r="K98" s="124"/>
      <c r="L98" s="215"/>
    </row>
    <row r="99" spans="1:12">
      <c r="A99" s="219" t="s">
        <v>108</v>
      </c>
      <c r="B99" s="219"/>
      <c r="C99" s="126"/>
      <c r="D99" s="126"/>
      <c r="K99" s="23" t="s">
        <v>109</v>
      </c>
    </row>
    <row r="100" spans="1:12" ht="19.5">
      <c r="B100" s="220"/>
    </row>
    <row r="101" spans="1:12" ht="67.5" customHeight="1">
      <c r="L101" s="129"/>
    </row>
    <row r="102" spans="1:12">
      <c r="A102" s="6" t="s">
        <v>110</v>
      </c>
      <c r="L102" s="221"/>
    </row>
    <row r="103" spans="1:12" hidden="1">
      <c r="A103" s="6" t="s">
        <v>191</v>
      </c>
      <c r="L103" s="221"/>
    </row>
    <row r="104" spans="1:12" hidden="1">
      <c r="A104" s="6" t="s">
        <v>192</v>
      </c>
      <c r="L104" s="221"/>
    </row>
    <row r="105" spans="1:12">
      <c r="A105" s="248" t="s">
        <v>111</v>
      </c>
      <c r="B105" s="248"/>
      <c r="L105" s="222"/>
    </row>
    <row r="108" spans="1:12">
      <c r="L108" s="221"/>
    </row>
    <row r="109" spans="1:12">
      <c r="L109" s="221"/>
    </row>
  </sheetData>
  <sheetProtection password="CC21" sheet="1" formatCells="0" formatColumns="0" formatRows="0" insertColumns="0" insertRows="0" insertHyperlinks="0" deleteColumns="0" deleteRows="0" sort="0" autoFilter="0" pivotTables="0"/>
  <mergeCells count="11">
    <mergeCell ref="B51:B53"/>
    <mergeCell ref="A105:B105"/>
    <mergeCell ref="A94:B94"/>
    <mergeCell ref="A1:L1"/>
    <mergeCell ref="A2:L2"/>
    <mergeCell ref="A4:A5"/>
    <mergeCell ref="B4:B5"/>
    <mergeCell ref="C4:F4"/>
    <mergeCell ref="G4:J4"/>
    <mergeCell ref="K4:K5"/>
    <mergeCell ref="L4:L5"/>
  </mergeCells>
  <pageMargins left="0.59055118110236215" right="0.59055118110236215" top="0.98425196850393704" bottom="0.39370078740157483" header="0.31496062992125984" footer="0.31496062992125984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6"/>
  <sheetViews>
    <sheetView view="pageBreakPreview" topLeftCell="A5" zoomScale="60" zoomScaleNormal="90" workbookViewId="0">
      <pane xSplit="1" ySplit="2" topLeftCell="B93" activePane="bottomRight" state="frozen"/>
      <selection activeCell="A5" sqref="A5"/>
      <selection pane="topRight" activeCell="B5" sqref="B5"/>
      <selection pane="bottomLeft" activeCell="A7" sqref="A7"/>
      <selection pane="bottomRight" activeCell="F263" sqref="F263"/>
    </sheetView>
  </sheetViews>
  <sheetFormatPr defaultRowHeight="15.75"/>
  <cols>
    <col min="1" max="1" width="42.7109375" style="43" customWidth="1"/>
    <col min="2" max="2" width="17.28515625" style="32" customWidth="1"/>
    <col min="3" max="3" width="20.5703125" style="32" customWidth="1"/>
    <col min="4" max="4" width="18.7109375" style="51" customWidth="1"/>
    <col min="5" max="5" width="17.28515625" style="32" customWidth="1"/>
    <col min="6" max="6" width="17.28515625" style="51" customWidth="1"/>
    <col min="7" max="7" width="17.28515625" style="32" customWidth="1"/>
    <col min="8" max="8" width="17.28515625" style="51" customWidth="1"/>
    <col min="9" max="9" width="77.28515625" style="41" customWidth="1"/>
    <col min="10" max="10" width="40.42578125" style="41" customWidth="1"/>
    <col min="11" max="16384" width="9.140625" style="1"/>
  </cols>
  <sheetData>
    <row r="1" spans="1:10" s="3" customFormat="1" ht="25.5">
      <c r="A1" s="233" t="s">
        <v>132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s="3" customFormat="1" ht="25.5">
      <c r="A2" s="233" t="s">
        <v>131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s="3" customFormat="1" ht="25.5">
      <c r="A3" s="233" t="s">
        <v>193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s="3" customFormat="1" ht="20.25" customHeight="1">
      <c r="A4" s="4"/>
      <c r="B4" s="28"/>
      <c r="C4" s="15"/>
      <c r="D4" s="49"/>
      <c r="E4" s="15"/>
      <c r="F4" s="49"/>
      <c r="G4" s="15"/>
      <c r="H4" s="49"/>
      <c r="I4" s="16"/>
      <c r="J4" s="5" t="s">
        <v>55</v>
      </c>
    </row>
    <row r="5" spans="1:10" ht="63">
      <c r="A5" s="38" t="s">
        <v>0</v>
      </c>
      <c r="B5" s="29" t="s">
        <v>1</v>
      </c>
      <c r="C5" s="29" t="s">
        <v>2</v>
      </c>
      <c r="D5" s="55" t="s">
        <v>198</v>
      </c>
      <c r="E5" s="29" t="s">
        <v>8</v>
      </c>
      <c r="F5" s="55" t="s">
        <v>199</v>
      </c>
      <c r="G5" s="29" t="s">
        <v>3</v>
      </c>
      <c r="H5" s="55" t="s">
        <v>200</v>
      </c>
      <c r="I5" s="38" t="s">
        <v>54</v>
      </c>
      <c r="J5" s="38" t="s">
        <v>4</v>
      </c>
    </row>
    <row r="6" spans="1:10" ht="27" hidden="1" customHeight="1">
      <c r="A6" s="39" t="s">
        <v>7</v>
      </c>
      <c r="B6" s="30">
        <f>B11+B26+B31+B51+B56+B86+B91+B116+B121+B126+B151+B156+B171+B176+B201+B206+B226+B231+B236+B241</f>
        <v>1240103.3593299999</v>
      </c>
      <c r="C6" s="30">
        <f>C11+C26+C31+C51+C56+C86+C91+C116+C121+C126+C151+C156+C171+C176+C201+C206+C226+C231+C236+C241</f>
        <v>788928.04398999992</v>
      </c>
      <c r="D6" s="47">
        <f>C6*100/B6</f>
        <v>63.617926526401803</v>
      </c>
      <c r="E6" s="30">
        <f>E11+E26+E31+E51+E56+E86+E91+E116+E121+E126+E151+E156+E171+E176+E201+E206+E226+E231+E236+E241</f>
        <v>785790.04850000015</v>
      </c>
      <c r="F6" s="47">
        <f>E6*100/B6</f>
        <v>63.364883466209207</v>
      </c>
      <c r="G6" s="30">
        <f>G11+G26+G31+G51+G56+G86+G91+G116+G121+G126+G151+G156+G171+G176+G201+G206+G226+G231+G236+G241</f>
        <v>749178.11049999995</v>
      </c>
      <c r="H6" s="47">
        <f t="shared" ref="H6:H8" si="0">G6*100/B6</f>
        <v>60.412553910406643</v>
      </c>
      <c r="I6" s="11"/>
      <c r="J6" s="11"/>
    </row>
    <row r="7" spans="1:10" ht="36" hidden="1" customHeight="1">
      <c r="A7" s="40" t="s">
        <v>133</v>
      </c>
      <c r="B7" s="30">
        <f t="shared" ref="B7:G9" si="1">B12+B27+B32+B52+B57+B87+B92+B117+B122+B127+B152+B157+B172+B177+B202+B207+B227+B232+B237+B242</f>
        <v>171387.08907000002</v>
      </c>
      <c r="C7" s="30">
        <f t="shared" si="1"/>
        <v>28291.713579999996</v>
      </c>
      <c r="D7" s="47">
        <f t="shared" ref="D7:D8" si="2">C7*100/B7</f>
        <v>16.507494078766193</v>
      </c>
      <c r="E7" s="30">
        <f t="shared" si="1"/>
        <v>28291.713580000003</v>
      </c>
      <c r="F7" s="47">
        <f>E7*100/B7</f>
        <v>16.5074940787662</v>
      </c>
      <c r="G7" s="30">
        <f t="shared" si="1"/>
        <v>28291.8</v>
      </c>
      <c r="H7" s="47">
        <f t="shared" si="0"/>
        <v>16.507544502634452</v>
      </c>
      <c r="I7" s="11"/>
      <c r="J7" s="11"/>
    </row>
    <row r="8" spans="1:10" ht="42.75" hidden="1">
      <c r="A8" s="40" t="s">
        <v>196</v>
      </c>
      <c r="B8" s="30">
        <f>B13+B28+B33+B53+B58+B88+B93+B118+B123+B128+B153+B158+B173+B178+B203+B208+B228+B233+B238+B243</f>
        <v>851246.59269999992</v>
      </c>
      <c r="C8" s="30">
        <f>C13+C28+C33+C53+C58+C88+C93+C118+C123+C128+C153+C158+C173+C178+C203+C208+C228+C233+C238+C243</f>
        <v>524332.42371</v>
      </c>
      <c r="D8" s="47">
        <f t="shared" si="2"/>
        <v>61.595832301297392</v>
      </c>
      <c r="E8" s="30">
        <f t="shared" si="1"/>
        <v>521540.20900999993</v>
      </c>
      <c r="F8" s="47">
        <f>E8*100/B8</f>
        <v>61.267817514049476</v>
      </c>
      <c r="G8" s="30">
        <f t="shared" si="1"/>
        <v>502267.21258000005</v>
      </c>
      <c r="H8" s="47">
        <f t="shared" si="0"/>
        <v>59.00372663894013</v>
      </c>
      <c r="I8" s="11"/>
      <c r="J8" s="11"/>
    </row>
    <row r="9" spans="1:10" ht="54" hidden="1">
      <c r="A9" s="40" t="s">
        <v>134</v>
      </c>
      <c r="B9" s="30">
        <f t="shared" si="1"/>
        <v>0</v>
      </c>
      <c r="C9" s="30">
        <f t="shared" si="1"/>
        <v>0</v>
      </c>
      <c r="D9" s="47"/>
      <c r="E9" s="30">
        <f t="shared" si="1"/>
        <v>0</v>
      </c>
      <c r="F9" s="47"/>
      <c r="G9" s="30">
        <f t="shared" si="1"/>
        <v>0</v>
      </c>
      <c r="H9" s="47"/>
      <c r="I9" s="11"/>
      <c r="J9" s="11"/>
    </row>
    <row r="10" spans="1:10" ht="30.75" hidden="1" customHeight="1">
      <c r="A10" s="238" t="s">
        <v>115</v>
      </c>
      <c r="B10" s="239"/>
      <c r="C10" s="239"/>
      <c r="D10" s="239"/>
      <c r="E10" s="239"/>
      <c r="F10" s="239"/>
      <c r="G10" s="239"/>
      <c r="H10" s="239"/>
      <c r="I10" s="239"/>
      <c r="J10" s="240"/>
    </row>
    <row r="11" spans="1:10" hidden="1">
      <c r="A11" s="13" t="s">
        <v>7</v>
      </c>
      <c r="B11" s="31">
        <f t="shared" ref="B11:G14" si="3">B16+B21</f>
        <v>12505.89587</v>
      </c>
      <c r="C11" s="31">
        <f t="shared" si="3"/>
        <v>9475.1482099999994</v>
      </c>
      <c r="D11" s="47">
        <f>C11*100/B11</f>
        <v>75.765449420777884</v>
      </c>
      <c r="E11" s="31">
        <f t="shared" si="3"/>
        <v>9475.1482099999994</v>
      </c>
      <c r="F11" s="47">
        <f>E11*100/B11</f>
        <v>75.765449420777884</v>
      </c>
      <c r="G11" s="31">
        <f t="shared" si="3"/>
        <v>9522.1</v>
      </c>
      <c r="H11" s="47">
        <f t="shared" ref="H11" si="4">G11*100/B11</f>
        <v>76.140886658446163</v>
      </c>
      <c r="I11" s="11"/>
      <c r="J11" s="11"/>
    </row>
    <row r="12" spans="1:10" ht="31.5" hidden="1">
      <c r="A12" s="13" t="s">
        <v>9</v>
      </c>
      <c r="B12" s="31">
        <f t="shared" si="3"/>
        <v>0</v>
      </c>
      <c r="C12" s="31">
        <f t="shared" si="3"/>
        <v>0</v>
      </c>
      <c r="D12" s="47"/>
      <c r="E12" s="31">
        <f t="shared" si="3"/>
        <v>0</v>
      </c>
      <c r="F12" s="47"/>
      <c r="G12" s="31">
        <f t="shared" si="3"/>
        <v>0</v>
      </c>
      <c r="H12" s="47"/>
      <c r="I12" s="11"/>
      <c r="J12" s="11"/>
    </row>
    <row r="13" spans="1:10" hidden="1">
      <c r="A13" s="13" t="s">
        <v>5</v>
      </c>
      <c r="B13" s="31">
        <f t="shared" si="3"/>
        <v>3722.7805899999998</v>
      </c>
      <c r="C13" s="31">
        <f t="shared" si="3"/>
        <v>3394.1692899999998</v>
      </c>
      <c r="D13" s="47">
        <f>C13*100/B13</f>
        <v>91.172960853972867</v>
      </c>
      <c r="E13" s="31">
        <f t="shared" si="3"/>
        <v>3394.1692899999998</v>
      </c>
      <c r="F13" s="47">
        <f>E13*100/B13</f>
        <v>91.172960853972867</v>
      </c>
      <c r="G13" s="31">
        <f t="shared" si="3"/>
        <v>3449.4</v>
      </c>
      <c r="H13" s="47">
        <f t="shared" ref="H13" si="5">G13*100/B13</f>
        <v>92.656548421511999</v>
      </c>
      <c r="I13" s="11"/>
      <c r="J13" s="11"/>
    </row>
    <row r="14" spans="1:10" ht="31.5" hidden="1">
      <c r="A14" s="13" t="s">
        <v>6</v>
      </c>
      <c r="B14" s="31">
        <f t="shared" si="3"/>
        <v>0</v>
      </c>
      <c r="C14" s="31">
        <f t="shared" si="3"/>
        <v>0</v>
      </c>
      <c r="D14" s="47"/>
      <c r="E14" s="31">
        <f t="shared" si="3"/>
        <v>0</v>
      </c>
      <c r="F14" s="47"/>
      <c r="G14" s="31">
        <f t="shared" si="3"/>
        <v>0</v>
      </c>
      <c r="H14" s="47"/>
      <c r="I14" s="11"/>
      <c r="J14" s="11"/>
    </row>
    <row r="15" spans="1:10" s="2" customFormat="1" ht="21" hidden="1" customHeight="1">
      <c r="A15" s="235" t="s">
        <v>10</v>
      </c>
      <c r="B15" s="236"/>
      <c r="C15" s="236"/>
      <c r="D15" s="236"/>
      <c r="E15" s="236"/>
      <c r="F15" s="236"/>
      <c r="G15" s="236"/>
      <c r="H15" s="236"/>
      <c r="I15" s="237"/>
      <c r="J15" s="12"/>
    </row>
    <row r="16" spans="1:10" ht="31.5" hidden="1">
      <c r="A16" s="13" t="s">
        <v>7</v>
      </c>
      <c r="B16" s="31">
        <v>8927.7000000000007</v>
      </c>
      <c r="C16" s="31">
        <v>5998.8923400000003</v>
      </c>
      <c r="D16" s="47">
        <f>C16*100/B16</f>
        <v>67.19415235727007</v>
      </c>
      <c r="E16" s="31">
        <v>5998.8923400000003</v>
      </c>
      <c r="F16" s="47">
        <f>E16*100/B16</f>
        <v>67.19415235727007</v>
      </c>
      <c r="G16" s="31">
        <v>6045.8</v>
      </c>
      <c r="H16" s="47">
        <f>G16*100/B16</f>
        <v>67.71956942997636</v>
      </c>
      <c r="I16" s="11" t="s">
        <v>135</v>
      </c>
      <c r="J16" s="11" t="s">
        <v>194</v>
      </c>
    </row>
    <row r="17" spans="1:10" ht="31.5" hidden="1">
      <c r="A17" s="13" t="s">
        <v>9</v>
      </c>
      <c r="B17" s="31"/>
      <c r="C17" s="31"/>
      <c r="D17" s="47" t="e">
        <f t="shared" ref="D17:D18" si="6">C17*100/B17</f>
        <v>#DIV/0!</v>
      </c>
      <c r="E17" s="31"/>
      <c r="F17" s="47" t="e">
        <f t="shared" ref="F17:F18" si="7">E17*100/B17</f>
        <v>#DIV/0!</v>
      </c>
      <c r="G17" s="31"/>
      <c r="H17" s="47" t="e">
        <f t="shared" ref="H17:H18" si="8">G17*100/B17</f>
        <v>#DIV/0!</v>
      </c>
      <c r="I17" s="11"/>
      <c r="J17" s="11"/>
    </row>
    <row r="18" spans="1:10" ht="34.5" hidden="1" customHeight="1">
      <c r="A18" s="13" t="s">
        <v>5</v>
      </c>
      <c r="B18" s="31">
        <v>795</v>
      </c>
      <c r="C18" s="31">
        <v>568.32870000000003</v>
      </c>
      <c r="D18" s="47">
        <f t="shared" si="6"/>
        <v>71.487886792452827</v>
      </c>
      <c r="E18" s="31">
        <v>568.32870000000003</v>
      </c>
      <c r="F18" s="47">
        <f t="shared" si="7"/>
        <v>71.487886792452827</v>
      </c>
      <c r="G18" s="31">
        <v>623.5</v>
      </c>
      <c r="H18" s="47">
        <f t="shared" si="8"/>
        <v>78.427672955974842</v>
      </c>
      <c r="I18" s="11" t="s">
        <v>125</v>
      </c>
      <c r="J18" s="11"/>
    </row>
    <row r="19" spans="1:10" ht="31.5" hidden="1">
      <c r="A19" s="13" t="s">
        <v>6</v>
      </c>
      <c r="B19" s="31"/>
      <c r="C19" s="31"/>
      <c r="D19" s="47"/>
      <c r="E19" s="31"/>
      <c r="F19" s="47"/>
      <c r="G19" s="31"/>
      <c r="H19" s="47"/>
      <c r="I19" s="11"/>
      <c r="J19" s="11"/>
    </row>
    <row r="20" spans="1:10" s="2" customFormat="1" hidden="1">
      <c r="A20" s="235" t="s">
        <v>11</v>
      </c>
      <c r="B20" s="236"/>
      <c r="C20" s="236"/>
      <c r="D20" s="236"/>
      <c r="E20" s="236"/>
      <c r="F20" s="236"/>
      <c r="G20" s="236"/>
      <c r="H20" s="236"/>
      <c r="I20" s="237"/>
      <c r="J20" s="12"/>
    </row>
    <row r="21" spans="1:10" ht="37.5" hidden="1" customHeight="1">
      <c r="A21" s="13" t="s">
        <v>7</v>
      </c>
      <c r="B21" s="31">
        <v>3578.19587</v>
      </c>
      <c r="C21" s="31">
        <v>3476.25587</v>
      </c>
      <c r="D21" s="47">
        <f t="shared" ref="D21:D23" si="9">C21*100/B21</f>
        <v>97.151078261123814</v>
      </c>
      <c r="E21" s="31">
        <v>3476.25587</v>
      </c>
      <c r="F21" s="47">
        <f>E21*100/B21</f>
        <v>97.151078261123814</v>
      </c>
      <c r="G21" s="31">
        <v>3476.3</v>
      </c>
      <c r="H21" s="47">
        <f t="shared" ref="H21" si="10">G21*100/B21</f>
        <v>97.152311564207352</v>
      </c>
      <c r="I21" s="41" t="s">
        <v>195</v>
      </c>
      <c r="J21" s="11"/>
    </row>
    <row r="22" spans="1:10" ht="31.5" hidden="1">
      <c r="A22" s="13" t="s">
        <v>9</v>
      </c>
      <c r="B22" s="31"/>
      <c r="C22" s="31"/>
      <c r="D22" s="47" t="e">
        <f t="shared" si="9"/>
        <v>#DIV/0!</v>
      </c>
      <c r="E22" s="31"/>
      <c r="F22" s="47"/>
      <c r="G22" s="45"/>
      <c r="H22" s="47"/>
      <c r="I22" s="11"/>
      <c r="J22" s="11"/>
    </row>
    <row r="23" spans="1:10" ht="27" hidden="1" customHeight="1">
      <c r="A23" s="13" t="s">
        <v>5</v>
      </c>
      <c r="B23" s="31">
        <f>254.45984+2571.38075+101.94</f>
        <v>2927.7805899999998</v>
      </c>
      <c r="C23" s="31">
        <f>254.45984+2571.38075</f>
        <v>2825.8405899999998</v>
      </c>
      <c r="D23" s="47">
        <f t="shared" si="9"/>
        <v>96.518181712516935</v>
      </c>
      <c r="E23" s="31">
        <f>254.45984+2571.38075</f>
        <v>2825.8405899999998</v>
      </c>
      <c r="F23" s="47">
        <f>E23*100/B23</f>
        <v>96.518181712516935</v>
      </c>
      <c r="G23" s="31">
        <v>2825.9</v>
      </c>
      <c r="H23" s="47">
        <f t="shared" ref="H23" si="11">G23*100/B23</f>
        <v>96.520210894628548</v>
      </c>
      <c r="I23" s="46"/>
      <c r="J23" s="244"/>
    </row>
    <row r="24" spans="1:10" ht="31.5" hidden="1">
      <c r="A24" s="13" t="s">
        <v>6</v>
      </c>
      <c r="B24" s="31">
        <v>0</v>
      </c>
      <c r="C24" s="31">
        <v>0</v>
      </c>
      <c r="D24" s="47"/>
      <c r="E24" s="31">
        <v>0</v>
      </c>
      <c r="F24" s="47"/>
      <c r="G24" s="31">
        <v>0</v>
      </c>
      <c r="H24" s="47"/>
      <c r="I24" s="11"/>
      <c r="J24" s="245"/>
    </row>
    <row r="25" spans="1:10" ht="31.5" hidden="1" customHeight="1">
      <c r="A25" s="238" t="s">
        <v>12</v>
      </c>
      <c r="B25" s="239"/>
      <c r="C25" s="239"/>
      <c r="D25" s="239"/>
      <c r="E25" s="239"/>
      <c r="F25" s="239"/>
      <c r="G25" s="239"/>
      <c r="H25" s="239"/>
      <c r="I25" s="239"/>
      <c r="J25" s="240"/>
    </row>
    <row r="26" spans="1:10" ht="63" hidden="1">
      <c r="A26" s="13" t="s">
        <v>7</v>
      </c>
      <c r="B26" s="31">
        <v>100</v>
      </c>
      <c r="C26" s="31">
        <v>45</v>
      </c>
      <c r="D26" s="47">
        <f t="shared" ref="D26" si="12">C26*100/B26</f>
        <v>45</v>
      </c>
      <c r="E26" s="31">
        <v>39.744</v>
      </c>
      <c r="F26" s="47">
        <f>E26*100/B26</f>
        <v>39.744</v>
      </c>
      <c r="G26" s="45">
        <v>39.700000000000003</v>
      </c>
      <c r="H26" s="47">
        <f t="shared" ref="H26" si="13">G26*100/B26</f>
        <v>39.700000000000003</v>
      </c>
      <c r="I26" s="11"/>
      <c r="J26" s="11" t="s">
        <v>176</v>
      </c>
    </row>
    <row r="27" spans="1:10" ht="31.5" hidden="1">
      <c r="A27" s="13" t="s">
        <v>9</v>
      </c>
      <c r="B27" s="31"/>
      <c r="C27" s="31"/>
      <c r="D27" s="47"/>
      <c r="E27" s="31"/>
      <c r="F27" s="47"/>
      <c r="G27" s="31"/>
      <c r="H27" s="47"/>
      <c r="I27" s="11"/>
      <c r="J27" s="11"/>
    </row>
    <row r="28" spans="1:10" hidden="1">
      <c r="A28" s="13" t="s">
        <v>5</v>
      </c>
      <c r="B28" s="31"/>
      <c r="C28" s="31"/>
      <c r="D28" s="47"/>
      <c r="E28" s="31"/>
      <c r="F28" s="47"/>
      <c r="G28" s="31"/>
      <c r="H28" s="47"/>
      <c r="I28" s="11"/>
      <c r="J28" s="11"/>
    </row>
    <row r="29" spans="1:10" ht="31.5" hidden="1">
      <c r="A29" s="13" t="s">
        <v>6</v>
      </c>
      <c r="B29" s="31"/>
      <c r="C29" s="31"/>
      <c r="D29" s="47"/>
      <c r="E29" s="31"/>
      <c r="F29" s="47"/>
      <c r="G29" s="31"/>
      <c r="H29" s="47"/>
      <c r="I29" s="11"/>
      <c r="J29" s="11"/>
    </row>
    <row r="30" spans="1:10" ht="32.25" customHeight="1">
      <c r="A30" s="238" t="s">
        <v>13</v>
      </c>
      <c r="B30" s="239"/>
      <c r="C30" s="239"/>
      <c r="D30" s="239"/>
      <c r="E30" s="239"/>
      <c r="F30" s="239"/>
      <c r="G30" s="239"/>
      <c r="H30" s="239"/>
      <c r="I30" s="239"/>
      <c r="J30" s="240"/>
    </row>
    <row r="31" spans="1:10">
      <c r="A31" s="13" t="s">
        <v>7</v>
      </c>
      <c r="B31" s="31">
        <f t="shared" ref="B31:G34" si="14">B36+B41+B46</f>
        <v>901429.97303999995</v>
      </c>
      <c r="C31" s="31">
        <f t="shared" si="14"/>
        <v>548364.42452</v>
      </c>
      <c r="D31" s="47">
        <f t="shared" ref="D31:D33" si="15">C31*100/B31</f>
        <v>60.832725882265173</v>
      </c>
      <c r="E31" s="31">
        <f t="shared" si="14"/>
        <v>545608.71646000003</v>
      </c>
      <c r="F31" s="47">
        <f>E31*100/B31</f>
        <v>60.527021818453477</v>
      </c>
      <c r="G31" s="31">
        <f t="shared" si="14"/>
        <v>560074.1</v>
      </c>
      <c r="H31" s="47">
        <f t="shared" ref="H31:H33" si="16">G31*100/B31</f>
        <v>62.131736990195172</v>
      </c>
      <c r="I31" s="11"/>
      <c r="J31" s="11"/>
    </row>
    <row r="32" spans="1:10" ht="31.5">
      <c r="A32" s="13" t="s">
        <v>9</v>
      </c>
      <c r="B32" s="31">
        <f t="shared" si="14"/>
        <v>159062.00007000001</v>
      </c>
      <c r="C32" s="31">
        <f t="shared" si="14"/>
        <v>20747.953579999998</v>
      </c>
      <c r="D32" s="47">
        <f t="shared" si="15"/>
        <v>13.043941086412365</v>
      </c>
      <c r="E32" s="31">
        <f t="shared" si="14"/>
        <v>20747.953580000001</v>
      </c>
      <c r="F32" s="47">
        <f>E32*100/B32</f>
        <v>13.043941086412367</v>
      </c>
      <c r="G32" s="31">
        <f t="shared" si="14"/>
        <v>20748</v>
      </c>
      <c r="H32" s="47">
        <f t="shared" si="16"/>
        <v>13.043970270001145</v>
      </c>
      <c r="I32" s="11"/>
      <c r="J32" s="11"/>
    </row>
    <row r="33" spans="1:10" ht="18.75" customHeight="1">
      <c r="A33" s="13" t="s">
        <v>5</v>
      </c>
      <c r="B33" s="31">
        <f t="shared" si="14"/>
        <v>656526.91738</v>
      </c>
      <c r="C33" s="31">
        <f t="shared" si="14"/>
        <v>377246.81946000003</v>
      </c>
      <c r="D33" s="47">
        <f t="shared" si="15"/>
        <v>57.460982858932546</v>
      </c>
      <c r="E33" s="31">
        <f t="shared" si="14"/>
        <v>374740.00255999999</v>
      </c>
      <c r="F33" s="47">
        <f>E33*100/B33</f>
        <v>57.079152832830339</v>
      </c>
      <c r="G33" s="31">
        <f t="shared" si="14"/>
        <v>397442.4</v>
      </c>
      <c r="H33" s="47">
        <f t="shared" si="16"/>
        <v>60.537106625585466</v>
      </c>
      <c r="I33" s="11"/>
      <c r="J33" s="11"/>
    </row>
    <row r="34" spans="1:10" ht="31.5">
      <c r="A34" s="13" t="s">
        <v>6</v>
      </c>
      <c r="B34" s="31">
        <f t="shared" si="14"/>
        <v>0</v>
      </c>
      <c r="C34" s="31">
        <f t="shared" si="14"/>
        <v>0</v>
      </c>
      <c r="D34" s="47"/>
      <c r="E34" s="31">
        <f t="shared" si="14"/>
        <v>0</v>
      </c>
      <c r="F34" s="47"/>
      <c r="G34" s="31">
        <f t="shared" si="14"/>
        <v>0</v>
      </c>
      <c r="H34" s="47"/>
      <c r="I34" s="11"/>
      <c r="J34" s="11"/>
    </row>
    <row r="35" spans="1:10" s="27" customFormat="1" ht="21.75" customHeight="1">
      <c r="A35" s="241" t="s">
        <v>14</v>
      </c>
      <c r="B35" s="242"/>
      <c r="C35" s="242"/>
      <c r="D35" s="242"/>
      <c r="E35" s="242"/>
      <c r="F35" s="242"/>
      <c r="G35" s="242"/>
      <c r="H35" s="242"/>
      <c r="I35" s="243"/>
      <c r="J35" s="26"/>
    </row>
    <row r="36" spans="1:10" ht="409.6" customHeight="1">
      <c r="A36" s="13" t="s">
        <v>7</v>
      </c>
      <c r="B36" s="31">
        <v>841695.24604</v>
      </c>
      <c r="C36" s="31">
        <v>506990.38916000002</v>
      </c>
      <c r="D36" s="47">
        <f t="shared" ref="D36:D38" si="17">C36*100/B36</f>
        <v>60.234436578474657</v>
      </c>
      <c r="E36" s="31">
        <v>504237.94118000002</v>
      </c>
      <c r="F36" s="47">
        <f>E36*100/B36</f>
        <v>59.907424160031084</v>
      </c>
      <c r="G36" s="31">
        <v>517313.1</v>
      </c>
      <c r="H36" s="47">
        <f t="shared" ref="H36:H38" si="18">G36*100/B36</f>
        <v>61.460855628429634</v>
      </c>
      <c r="I36" s="11" t="s">
        <v>177</v>
      </c>
      <c r="J36" s="11"/>
    </row>
    <row r="37" spans="1:10" ht="47.25" hidden="1">
      <c r="A37" s="13" t="s">
        <v>9</v>
      </c>
      <c r="B37" s="31">
        <v>159062.00007000001</v>
      </c>
      <c r="C37" s="31">
        <f>9.36+84.59799+20653.99559</f>
        <v>20747.953579999998</v>
      </c>
      <c r="D37" s="47">
        <f t="shared" si="17"/>
        <v>13.043941086412365</v>
      </c>
      <c r="E37" s="31">
        <v>20747.953580000001</v>
      </c>
      <c r="F37" s="47">
        <f>E37*100/B37</f>
        <v>13.043941086412367</v>
      </c>
      <c r="G37" s="31">
        <v>20748</v>
      </c>
      <c r="H37" s="47">
        <f t="shared" si="18"/>
        <v>13.043970270001145</v>
      </c>
      <c r="I37" s="11" t="s">
        <v>197</v>
      </c>
      <c r="J37" s="11"/>
    </row>
    <row r="38" spans="1:10" ht="156.75" customHeight="1">
      <c r="A38" s="13" t="s">
        <v>205</v>
      </c>
      <c r="B38" s="31">
        <v>656526.91738</v>
      </c>
      <c r="C38" s="31">
        <v>377246.81946000003</v>
      </c>
      <c r="D38" s="47">
        <f t="shared" si="17"/>
        <v>57.460982858932546</v>
      </c>
      <c r="E38" s="31">
        <v>374740.00255999999</v>
      </c>
      <c r="F38" s="47">
        <f>E38*100/B38</f>
        <v>57.079152832830339</v>
      </c>
      <c r="G38" s="31">
        <v>397442.4</v>
      </c>
      <c r="H38" s="47">
        <f t="shared" si="18"/>
        <v>60.537106625585466</v>
      </c>
      <c r="I38" s="11" t="s">
        <v>136</v>
      </c>
      <c r="J38" s="11"/>
    </row>
    <row r="39" spans="1:10" ht="31.5">
      <c r="A39" s="13" t="s">
        <v>6</v>
      </c>
      <c r="B39" s="31"/>
      <c r="C39" s="31"/>
      <c r="D39" s="47"/>
      <c r="E39" s="31"/>
      <c r="F39" s="47"/>
      <c r="G39" s="31"/>
      <c r="H39" s="47"/>
      <c r="I39" s="11"/>
      <c r="J39" s="11"/>
    </row>
    <row r="40" spans="1:10" s="2" customFormat="1">
      <c r="A40" s="235" t="s">
        <v>15</v>
      </c>
      <c r="B40" s="236"/>
      <c r="C40" s="236"/>
      <c r="D40" s="236"/>
      <c r="E40" s="236"/>
      <c r="F40" s="236"/>
      <c r="G40" s="236"/>
      <c r="H40" s="236"/>
      <c r="I40" s="237"/>
      <c r="J40" s="12"/>
    </row>
    <row r="41" spans="1:10" ht="168.75" customHeight="1">
      <c r="A41" s="13" t="s">
        <v>7</v>
      </c>
      <c r="B41" s="31">
        <v>59481.726999999999</v>
      </c>
      <c r="C41" s="31">
        <v>41186.560360000003</v>
      </c>
      <c r="D41" s="47">
        <f t="shared" ref="D41" si="19">C41*100/B41</f>
        <v>69.242374822102931</v>
      </c>
      <c r="E41" s="31">
        <v>41186.460359999997</v>
      </c>
      <c r="F41" s="47">
        <f>E41*100/B41</f>
        <v>69.242206703245188</v>
      </c>
      <c r="G41" s="31">
        <v>42576.7</v>
      </c>
      <c r="H41" s="47">
        <f t="shared" ref="H41" si="20">G41*100/B41</f>
        <v>71.57946170594542</v>
      </c>
      <c r="I41" s="11" t="s">
        <v>137</v>
      </c>
      <c r="J41" s="11"/>
    </row>
    <row r="42" spans="1:10" ht="31.5" hidden="1">
      <c r="A42" s="13" t="s">
        <v>9</v>
      </c>
      <c r="B42" s="31"/>
      <c r="C42" s="31"/>
      <c r="D42" s="47"/>
      <c r="E42" s="31"/>
      <c r="F42" s="47"/>
      <c r="G42" s="31"/>
      <c r="H42" s="47"/>
      <c r="I42" s="11"/>
      <c r="J42" s="11"/>
    </row>
    <row r="43" spans="1:10" hidden="1">
      <c r="A43" s="13" t="s">
        <v>5</v>
      </c>
      <c r="B43" s="31"/>
      <c r="C43" s="31"/>
      <c r="D43" s="47"/>
      <c r="E43" s="31"/>
      <c r="F43" s="47"/>
      <c r="G43" s="31"/>
      <c r="H43" s="47"/>
      <c r="I43" s="11"/>
      <c r="J43" s="11"/>
    </row>
    <row r="44" spans="1:10" ht="31.5" hidden="1">
      <c r="A44" s="13" t="s">
        <v>6</v>
      </c>
      <c r="B44" s="31"/>
      <c r="C44" s="31"/>
      <c r="D44" s="47"/>
      <c r="E44" s="31"/>
      <c r="F44" s="47"/>
      <c r="G44" s="31"/>
      <c r="H44" s="47"/>
      <c r="I44" s="11"/>
      <c r="J44" s="11"/>
    </row>
    <row r="45" spans="1:10" s="2" customFormat="1">
      <c r="A45" s="235" t="s">
        <v>16</v>
      </c>
      <c r="B45" s="236"/>
      <c r="C45" s="236"/>
      <c r="D45" s="236"/>
      <c r="E45" s="236"/>
      <c r="F45" s="236"/>
      <c r="G45" s="236"/>
      <c r="H45" s="236"/>
      <c r="I45" s="237"/>
      <c r="J45" s="12"/>
    </row>
    <row r="46" spans="1:10" ht="34.5" customHeight="1">
      <c r="A46" s="13" t="s">
        <v>7</v>
      </c>
      <c r="B46" s="31">
        <v>253</v>
      </c>
      <c r="C46" s="56">
        <v>187.47499999999999</v>
      </c>
      <c r="D46" s="47">
        <f t="shared" ref="D46" si="21">C46*100/B46</f>
        <v>74.100790513833985</v>
      </c>
      <c r="E46" s="31">
        <v>184.31492</v>
      </c>
      <c r="F46" s="47">
        <f>E46*100/B46</f>
        <v>72.851747035573112</v>
      </c>
      <c r="G46" s="31">
        <v>184.3</v>
      </c>
      <c r="H46" s="47">
        <f t="shared" ref="H46" si="22">G46*100/B46</f>
        <v>72.845849802371546</v>
      </c>
      <c r="I46" s="11" t="s">
        <v>126</v>
      </c>
      <c r="J46" s="11" t="s">
        <v>116</v>
      </c>
    </row>
    <row r="47" spans="1:10" ht="31.5" hidden="1">
      <c r="A47" s="13" t="s">
        <v>9</v>
      </c>
      <c r="B47" s="31"/>
      <c r="C47" s="31"/>
      <c r="D47" s="47"/>
      <c r="E47" s="31"/>
      <c r="F47" s="47"/>
      <c r="G47" s="31"/>
      <c r="H47" s="47"/>
      <c r="I47" s="11"/>
      <c r="J47" s="11"/>
    </row>
    <row r="48" spans="1:10" hidden="1">
      <c r="A48" s="13" t="s">
        <v>5</v>
      </c>
      <c r="B48" s="31"/>
      <c r="C48" s="31"/>
      <c r="D48" s="47"/>
      <c r="E48" s="31"/>
      <c r="F48" s="47"/>
      <c r="G48" s="31"/>
      <c r="H48" s="47"/>
      <c r="I48" s="11"/>
      <c r="J48" s="11"/>
    </row>
    <row r="49" spans="1:10" ht="31.5" hidden="1">
      <c r="A49" s="13" t="s">
        <v>6</v>
      </c>
      <c r="B49" s="31"/>
      <c r="C49" s="31"/>
      <c r="D49" s="47"/>
      <c r="E49" s="31"/>
      <c r="F49" s="47"/>
      <c r="G49" s="31"/>
      <c r="H49" s="47"/>
      <c r="I49" s="11"/>
      <c r="J49" s="11"/>
    </row>
    <row r="50" spans="1:10" ht="42.75" hidden="1" customHeight="1">
      <c r="A50" s="238" t="s">
        <v>17</v>
      </c>
      <c r="B50" s="239"/>
      <c r="C50" s="239"/>
      <c r="D50" s="239"/>
      <c r="E50" s="239"/>
      <c r="F50" s="239"/>
      <c r="G50" s="239"/>
      <c r="H50" s="239"/>
      <c r="I50" s="239"/>
      <c r="J50" s="240"/>
    </row>
    <row r="51" spans="1:10" ht="126" hidden="1">
      <c r="A51" s="13" t="s">
        <v>7</v>
      </c>
      <c r="B51" s="31">
        <v>4509.3645200000001</v>
      </c>
      <c r="C51" s="31">
        <v>2598.2849700000002</v>
      </c>
      <c r="D51" s="47">
        <f t="shared" ref="D51" si="23">C51*100/B51</f>
        <v>57.619759025380368</v>
      </c>
      <c r="E51" s="31">
        <v>2462.0756200000001</v>
      </c>
      <c r="F51" s="47">
        <f>E51*100/B51</f>
        <v>54.599170439208585</v>
      </c>
      <c r="G51" s="45">
        <v>1796.6</v>
      </c>
      <c r="H51" s="47">
        <f t="shared" ref="H51" si="24">G51*100/B51</f>
        <v>39.841534035044035</v>
      </c>
      <c r="I51" s="11" t="s">
        <v>175</v>
      </c>
      <c r="J51" s="11" t="s">
        <v>117</v>
      </c>
    </row>
    <row r="52" spans="1:10" ht="31.5" hidden="1">
      <c r="A52" s="13" t="s">
        <v>9</v>
      </c>
      <c r="B52" s="31"/>
      <c r="C52" s="31"/>
      <c r="D52" s="47"/>
      <c r="E52" s="31"/>
      <c r="F52" s="47"/>
      <c r="G52" s="31"/>
      <c r="H52" s="47"/>
      <c r="I52" s="11"/>
      <c r="J52" s="11"/>
    </row>
    <row r="53" spans="1:10" ht="96" hidden="1" customHeight="1">
      <c r="A53" s="13" t="s">
        <v>5</v>
      </c>
      <c r="B53" s="31">
        <v>1202.24245</v>
      </c>
      <c r="C53" s="31">
        <v>790.10576000000003</v>
      </c>
      <c r="D53" s="47">
        <f t="shared" ref="D53" si="25">C53*100/B53</f>
        <v>65.719336395084042</v>
      </c>
      <c r="E53" s="31">
        <f>417.2231+240.48059+0.96316</f>
        <v>658.66685000000007</v>
      </c>
      <c r="F53" s="47">
        <f>E53*100/B53</f>
        <v>54.786524132465971</v>
      </c>
      <c r="G53" s="45">
        <v>515.4</v>
      </c>
      <c r="H53" s="47">
        <f t="shared" ref="H53" si="26">G53*100/B53</f>
        <v>42.8698886817713</v>
      </c>
      <c r="I53" s="11" t="s">
        <v>178</v>
      </c>
      <c r="J53" s="11" t="s">
        <v>117</v>
      </c>
    </row>
    <row r="54" spans="1:10" ht="31.5" hidden="1">
      <c r="A54" s="13" t="s">
        <v>6</v>
      </c>
      <c r="B54" s="31"/>
      <c r="C54" s="31"/>
      <c r="D54" s="47"/>
      <c r="E54" s="31"/>
      <c r="F54" s="47"/>
      <c r="G54" s="31"/>
      <c r="H54" s="47"/>
      <c r="I54" s="11"/>
      <c r="J54" s="11"/>
    </row>
    <row r="55" spans="1:10" ht="24" customHeight="1">
      <c r="A55" s="238" t="s">
        <v>18</v>
      </c>
      <c r="B55" s="239"/>
      <c r="C55" s="239"/>
      <c r="D55" s="239"/>
      <c r="E55" s="239"/>
      <c r="F55" s="239"/>
      <c r="G55" s="239"/>
      <c r="H55" s="239"/>
      <c r="I55" s="239"/>
      <c r="J55" s="240"/>
    </row>
    <row r="56" spans="1:10" ht="24.75" customHeight="1">
      <c r="A56" s="13" t="s">
        <v>7</v>
      </c>
      <c r="B56" s="31">
        <f t="shared" ref="B56:G59" si="27">B61+B66+B71+B76+B81</f>
        <v>68395.600000000006</v>
      </c>
      <c r="C56" s="31">
        <f t="shared" si="27"/>
        <v>46329.536399999997</v>
      </c>
      <c r="D56" s="47">
        <f t="shared" ref="D56" si="28">C56*100/B56</f>
        <v>67.737597740205501</v>
      </c>
      <c r="E56" s="31">
        <f t="shared" si="27"/>
        <v>46253.895979999994</v>
      </c>
      <c r="F56" s="47">
        <f>E56*100/B56</f>
        <v>67.627005216709833</v>
      </c>
      <c r="G56" s="31">
        <f t="shared" si="27"/>
        <v>47807.1</v>
      </c>
      <c r="H56" s="47">
        <f t="shared" ref="H56" si="29">G56*100/B56</f>
        <v>69.897917409891861</v>
      </c>
      <c r="I56" s="11"/>
      <c r="J56" s="11"/>
    </row>
    <row r="57" spans="1:10" ht="31.5" hidden="1">
      <c r="A57" s="13" t="s">
        <v>9</v>
      </c>
      <c r="B57" s="31">
        <f t="shared" si="27"/>
        <v>0</v>
      </c>
      <c r="C57" s="31">
        <f t="shared" si="27"/>
        <v>0</v>
      </c>
      <c r="D57" s="47"/>
      <c r="E57" s="31">
        <f t="shared" si="27"/>
        <v>0</v>
      </c>
      <c r="F57" s="47"/>
      <c r="G57" s="31">
        <f t="shared" si="27"/>
        <v>0</v>
      </c>
      <c r="H57" s="47"/>
      <c r="I57" s="11"/>
      <c r="J57" s="11"/>
    </row>
    <row r="58" spans="1:10">
      <c r="A58" s="13" t="s">
        <v>5</v>
      </c>
      <c r="B58" s="31">
        <f t="shared" si="27"/>
        <v>201.1</v>
      </c>
      <c r="C58" s="31">
        <f t="shared" si="27"/>
        <v>201.1</v>
      </c>
      <c r="D58" s="47">
        <f t="shared" ref="D58" si="30">C58*100/B58</f>
        <v>100</v>
      </c>
      <c r="E58" s="31">
        <f t="shared" si="27"/>
        <v>201.10000000000002</v>
      </c>
      <c r="F58" s="47">
        <f>E58*100/B58</f>
        <v>100.00000000000001</v>
      </c>
      <c r="G58" s="31">
        <f t="shared" si="27"/>
        <v>201.1</v>
      </c>
      <c r="H58" s="47">
        <f t="shared" ref="H58" si="31">G58*100/B58</f>
        <v>100</v>
      </c>
      <c r="I58" s="11"/>
      <c r="J58" s="11"/>
    </row>
    <row r="59" spans="1:10" ht="31.5" hidden="1">
      <c r="A59" s="13" t="s">
        <v>6</v>
      </c>
      <c r="B59" s="31">
        <f t="shared" si="27"/>
        <v>0</v>
      </c>
      <c r="C59" s="31">
        <f t="shared" si="27"/>
        <v>0</v>
      </c>
      <c r="D59" s="47"/>
      <c r="E59" s="31">
        <f t="shared" si="27"/>
        <v>0</v>
      </c>
      <c r="F59" s="47"/>
      <c r="G59" s="31">
        <f t="shared" si="27"/>
        <v>0</v>
      </c>
      <c r="H59" s="47"/>
      <c r="I59" s="11"/>
      <c r="J59" s="11"/>
    </row>
    <row r="60" spans="1:10" s="27" customFormat="1" ht="21" customHeight="1">
      <c r="A60" s="241" t="s">
        <v>20</v>
      </c>
      <c r="B60" s="242"/>
      <c r="C60" s="242"/>
      <c r="D60" s="242"/>
      <c r="E60" s="242"/>
      <c r="F60" s="242"/>
      <c r="G60" s="242"/>
      <c r="H60" s="242"/>
      <c r="I60" s="243"/>
      <c r="J60" s="26"/>
    </row>
    <row r="61" spans="1:10" ht="73.5" customHeight="1">
      <c r="A61" s="13" t="s">
        <v>7</v>
      </c>
      <c r="B61" s="31">
        <v>19834.900000000001</v>
      </c>
      <c r="C61" s="31">
        <v>12909.83879</v>
      </c>
      <c r="D61" s="47">
        <f t="shared" ref="D61" si="32">C61*100/B61</f>
        <v>65.086482866059313</v>
      </c>
      <c r="E61" s="31">
        <v>12909.83879</v>
      </c>
      <c r="F61" s="47">
        <f>E61*100/B61</f>
        <v>65.086482866059313</v>
      </c>
      <c r="G61" s="31">
        <v>13652.7</v>
      </c>
      <c r="H61" s="47">
        <f t="shared" ref="H61" si="33">G61*100/B61</f>
        <v>68.831705730807812</v>
      </c>
      <c r="I61" s="11" t="s">
        <v>139</v>
      </c>
      <c r="J61" s="11" t="s">
        <v>201</v>
      </c>
    </row>
    <row r="62" spans="1:10" ht="31.5" hidden="1">
      <c r="A62" s="13" t="s">
        <v>9</v>
      </c>
      <c r="B62" s="31"/>
      <c r="C62" s="31"/>
      <c r="D62" s="47"/>
      <c r="E62" s="31"/>
      <c r="F62" s="47"/>
      <c r="G62" s="31"/>
      <c r="H62" s="47"/>
      <c r="I62" s="11"/>
      <c r="J62" s="11"/>
    </row>
    <row r="63" spans="1:10" hidden="1">
      <c r="A63" s="13" t="s">
        <v>5</v>
      </c>
      <c r="B63" s="31"/>
      <c r="C63" s="31"/>
      <c r="D63" s="47"/>
      <c r="E63" s="31"/>
      <c r="F63" s="47"/>
      <c r="G63" s="31"/>
      <c r="H63" s="47"/>
      <c r="I63" s="11"/>
      <c r="J63" s="11"/>
    </row>
    <row r="64" spans="1:10" ht="31.5" hidden="1">
      <c r="A64" s="13" t="s">
        <v>6</v>
      </c>
      <c r="B64" s="31"/>
      <c r="C64" s="31"/>
      <c r="D64" s="47"/>
      <c r="E64" s="31"/>
      <c r="F64" s="47"/>
      <c r="G64" s="31"/>
      <c r="H64" s="47"/>
      <c r="I64" s="11"/>
      <c r="J64" s="11"/>
    </row>
    <row r="65" spans="1:10" s="27" customFormat="1" ht="18.75" customHeight="1">
      <c r="A65" s="241" t="s">
        <v>19</v>
      </c>
      <c r="B65" s="242"/>
      <c r="C65" s="242"/>
      <c r="D65" s="242"/>
      <c r="E65" s="242"/>
      <c r="F65" s="242"/>
      <c r="G65" s="242"/>
      <c r="H65" s="242"/>
      <c r="I65" s="243"/>
      <c r="J65" s="26"/>
    </row>
    <row r="66" spans="1:10" ht="129.75" customHeight="1">
      <c r="A66" s="13" t="s">
        <v>7</v>
      </c>
      <c r="B66" s="31">
        <v>27478</v>
      </c>
      <c r="C66" s="31">
        <v>18025.326089999999</v>
      </c>
      <c r="D66" s="47">
        <f t="shared" ref="D66:D68" si="34">C66*100/B66</f>
        <v>65.599119622971102</v>
      </c>
      <c r="E66" s="31">
        <v>18025.326089999999</v>
      </c>
      <c r="F66" s="47">
        <f>E66*100/B66</f>
        <v>65.599119622971102</v>
      </c>
      <c r="G66" s="31">
        <v>18755.599999999999</v>
      </c>
      <c r="H66" s="47">
        <f t="shared" ref="H66" si="35">G66*100/B66</f>
        <v>68.256787247980199</v>
      </c>
      <c r="I66" s="11" t="s">
        <v>189</v>
      </c>
      <c r="J66" s="11" t="s">
        <v>202</v>
      </c>
    </row>
    <row r="67" spans="1:10" ht="31.5" hidden="1">
      <c r="A67" s="13" t="s">
        <v>9</v>
      </c>
      <c r="B67" s="31"/>
      <c r="C67" s="31"/>
      <c r="D67" s="47" t="e">
        <f t="shared" si="34"/>
        <v>#DIV/0!</v>
      </c>
      <c r="E67" s="31"/>
      <c r="F67" s="47"/>
      <c r="G67" s="45"/>
      <c r="H67" s="47"/>
      <c r="I67" s="11"/>
      <c r="J67" s="11"/>
    </row>
    <row r="68" spans="1:10" ht="20.25" customHeight="1">
      <c r="A68" s="13" t="s">
        <v>5</v>
      </c>
      <c r="B68" s="31">
        <v>201.1</v>
      </c>
      <c r="C68" s="31">
        <v>201.1</v>
      </c>
      <c r="D68" s="47">
        <f t="shared" si="34"/>
        <v>100</v>
      </c>
      <c r="E68" s="31">
        <f>182.07587+19.02413</f>
        <v>201.10000000000002</v>
      </c>
      <c r="F68" s="47">
        <f>E68*100/B68</f>
        <v>100.00000000000001</v>
      </c>
      <c r="G68" s="31">
        <v>201.1</v>
      </c>
      <c r="H68" s="47">
        <f t="shared" ref="H68" si="36">G68*100/B68</f>
        <v>100</v>
      </c>
      <c r="I68" s="11"/>
      <c r="J68" s="11"/>
    </row>
    <row r="69" spans="1:10" ht="31.5" hidden="1">
      <c r="A69" s="13" t="s">
        <v>6</v>
      </c>
      <c r="B69" s="31"/>
      <c r="C69" s="31"/>
      <c r="D69" s="47"/>
      <c r="E69" s="31"/>
      <c r="F69" s="47"/>
      <c r="G69" s="31"/>
      <c r="H69" s="47"/>
      <c r="I69" s="11"/>
      <c r="J69" s="11"/>
    </row>
    <row r="70" spans="1:10" s="27" customFormat="1" ht="20.25" customHeight="1">
      <c r="A70" s="241" t="s">
        <v>21</v>
      </c>
      <c r="B70" s="242"/>
      <c r="C70" s="242"/>
      <c r="D70" s="242"/>
      <c r="E70" s="242"/>
      <c r="F70" s="242"/>
      <c r="G70" s="242"/>
      <c r="H70" s="242"/>
      <c r="I70" s="243"/>
      <c r="J70" s="26"/>
    </row>
    <row r="71" spans="1:10" ht="112.5" customHeight="1">
      <c r="A71" s="13" t="s">
        <v>7</v>
      </c>
      <c r="B71" s="31">
        <v>1751.2</v>
      </c>
      <c r="C71" s="31">
        <v>1325.08006</v>
      </c>
      <c r="D71" s="47">
        <f t="shared" ref="D71" si="37">C71*100/B71</f>
        <v>75.666974645957055</v>
      </c>
      <c r="E71" s="31">
        <v>1325.08006</v>
      </c>
      <c r="F71" s="47">
        <f>E71*100/B71</f>
        <v>75.666974645957055</v>
      </c>
      <c r="G71" s="31">
        <v>1350.1</v>
      </c>
      <c r="H71" s="47">
        <f t="shared" ref="H71" si="38">G71*100/B71</f>
        <v>77.095705801735946</v>
      </c>
      <c r="I71" s="11" t="s">
        <v>188</v>
      </c>
      <c r="J71" s="11"/>
    </row>
    <row r="72" spans="1:10" ht="31.5" hidden="1">
      <c r="A72" s="13" t="s">
        <v>9</v>
      </c>
      <c r="B72" s="31"/>
      <c r="C72" s="31"/>
      <c r="D72" s="47"/>
      <c r="E72" s="31"/>
      <c r="F72" s="47"/>
      <c r="G72" s="31"/>
      <c r="H72" s="47"/>
      <c r="I72" s="11"/>
      <c r="J72" s="11"/>
    </row>
    <row r="73" spans="1:10" hidden="1">
      <c r="A73" s="13" t="s">
        <v>5</v>
      </c>
      <c r="B73" s="31"/>
      <c r="C73" s="31"/>
      <c r="D73" s="47"/>
      <c r="E73" s="31"/>
      <c r="F73" s="47"/>
      <c r="G73" s="31"/>
      <c r="H73" s="47"/>
      <c r="I73" s="11"/>
      <c r="J73" s="11"/>
    </row>
    <row r="74" spans="1:10" ht="31.5" hidden="1">
      <c r="A74" s="13" t="s">
        <v>6</v>
      </c>
      <c r="B74" s="31"/>
      <c r="C74" s="31"/>
      <c r="D74" s="47"/>
      <c r="E74" s="31"/>
      <c r="F74" s="47"/>
      <c r="G74" s="31"/>
      <c r="H74" s="47"/>
      <c r="I74" s="11"/>
      <c r="J74" s="11"/>
    </row>
    <row r="75" spans="1:10" s="2" customFormat="1">
      <c r="A75" s="235" t="s">
        <v>22</v>
      </c>
      <c r="B75" s="236"/>
      <c r="C75" s="236"/>
      <c r="D75" s="236"/>
      <c r="E75" s="236"/>
      <c r="F75" s="236"/>
      <c r="G75" s="236"/>
      <c r="H75" s="236"/>
      <c r="I75" s="237"/>
      <c r="J75" s="12"/>
    </row>
    <row r="76" spans="1:10" ht="78.75" customHeight="1">
      <c r="A76" s="13" t="s">
        <v>7</v>
      </c>
      <c r="B76" s="31">
        <v>17406.5</v>
      </c>
      <c r="C76" s="31">
        <v>12777.075720000001</v>
      </c>
      <c r="D76" s="47">
        <f t="shared" ref="D76" si="39">C76*100/B76</f>
        <v>73.40404860253355</v>
      </c>
      <c r="E76" s="31">
        <v>12701.435299999999</v>
      </c>
      <c r="F76" s="47">
        <f>E76*100/B76</f>
        <v>72.969495877976613</v>
      </c>
      <c r="G76" s="31">
        <v>12770.5</v>
      </c>
      <c r="H76" s="47">
        <f t="shared" ref="H76" si="40">G76*100/B76</f>
        <v>73.366271220521071</v>
      </c>
      <c r="I76" s="11" t="s">
        <v>138</v>
      </c>
      <c r="J76" s="11" t="s">
        <v>203</v>
      </c>
    </row>
    <row r="77" spans="1:10" ht="31.5" hidden="1">
      <c r="A77" s="13" t="s">
        <v>9</v>
      </c>
      <c r="B77" s="31"/>
      <c r="C77" s="31"/>
      <c r="D77" s="47"/>
      <c r="E77" s="31"/>
      <c r="F77" s="47"/>
      <c r="G77" s="31"/>
      <c r="H77" s="47"/>
      <c r="I77" s="11"/>
      <c r="J77" s="11"/>
    </row>
    <row r="78" spans="1:10" hidden="1">
      <c r="A78" s="13" t="s">
        <v>5</v>
      </c>
      <c r="B78" s="31"/>
      <c r="C78" s="31"/>
      <c r="D78" s="47"/>
      <c r="E78" s="31"/>
      <c r="F78" s="47"/>
      <c r="G78" s="31"/>
      <c r="H78" s="47"/>
      <c r="I78" s="11"/>
      <c r="J78" s="11"/>
    </row>
    <row r="79" spans="1:10" ht="31.5" hidden="1">
      <c r="A79" s="13" t="s">
        <v>6</v>
      </c>
      <c r="B79" s="31"/>
      <c r="C79" s="31"/>
      <c r="D79" s="47"/>
      <c r="E79" s="31"/>
      <c r="F79" s="47"/>
      <c r="G79" s="31"/>
      <c r="H79" s="47"/>
      <c r="I79" s="11"/>
      <c r="J79" s="11"/>
    </row>
    <row r="80" spans="1:10" s="27" customFormat="1" ht="20.25" customHeight="1">
      <c r="A80" s="241" t="s">
        <v>23</v>
      </c>
      <c r="B80" s="242"/>
      <c r="C80" s="242"/>
      <c r="D80" s="242"/>
      <c r="E80" s="242"/>
      <c r="F80" s="242"/>
      <c r="G80" s="242"/>
      <c r="H80" s="242"/>
      <c r="I80" s="243"/>
      <c r="J80" s="26"/>
    </row>
    <row r="81" spans="1:10" ht="63">
      <c r="A81" s="13" t="s">
        <v>7</v>
      </c>
      <c r="B81" s="31">
        <v>1925</v>
      </c>
      <c r="C81" s="31">
        <v>1292.2157400000001</v>
      </c>
      <c r="D81" s="47">
        <f t="shared" ref="D81" si="41">C81*100/B81</f>
        <v>67.128090389610392</v>
      </c>
      <c r="E81" s="31">
        <v>1292.2157400000001</v>
      </c>
      <c r="F81" s="47">
        <f>E81*100/B81</f>
        <v>67.128090389610392</v>
      </c>
      <c r="G81" s="31">
        <v>1278.2</v>
      </c>
      <c r="H81" s="47">
        <f t="shared" ref="H81" si="42">G81*100/B81</f>
        <v>66.400000000000006</v>
      </c>
      <c r="I81" s="11" t="s">
        <v>140</v>
      </c>
      <c r="J81" s="11" t="s">
        <v>204</v>
      </c>
    </row>
    <row r="82" spans="1:10" ht="31.5" hidden="1">
      <c r="A82" s="13" t="s">
        <v>9</v>
      </c>
      <c r="B82" s="31"/>
      <c r="C82" s="31"/>
      <c r="D82" s="47"/>
      <c r="E82" s="31"/>
      <c r="F82" s="47"/>
      <c r="G82" s="31"/>
      <c r="H82" s="47"/>
      <c r="I82" s="11"/>
      <c r="J82" s="11"/>
    </row>
    <row r="83" spans="1:10" hidden="1">
      <c r="A83" s="13" t="s">
        <v>5</v>
      </c>
      <c r="B83" s="31"/>
      <c r="C83" s="31"/>
      <c r="D83" s="47"/>
      <c r="E83" s="31"/>
      <c r="F83" s="47"/>
      <c r="G83" s="31"/>
      <c r="H83" s="47"/>
      <c r="I83" s="11"/>
      <c r="J83" s="11"/>
    </row>
    <row r="84" spans="1:10" ht="31.5" hidden="1">
      <c r="A84" s="13" t="s">
        <v>6</v>
      </c>
      <c r="B84" s="31"/>
      <c r="C84" s="31"/>
      <c r="D84" s="47"/>
      <c r="E84" s="31"/>
      <c r="F84" s="47"/>
      <c r="G84" s="31"/>
      <c r="H84" s="47"/>
      <c r="I84" s="11"/>
      <c r="J84" s="11"/>
    </row>
    <row r="85" spans="1:10" ht="27.75" customHeight="1">
      <c r="A85" s="238" t="s">
        <v>24</v>
      </c>
      <c r="B85" s="239"/>
      <c r="C85" s="239"/>
      <c r="D85" s="239"/>
      <c r="E85" s="239"/>
      <c r="F85" s="239"/>
      <c r="G85" s="239"/>
      <c r="H85" s="239"/>
      <c r="I85" s="239"/>
      <c r="J85" s="240"/>
    </row>
    <row r="86" spans="1:10" ht="47.25">
      <c r="A86" s="13" t="s">
        <v>7</v>
      </c>
      <c r="B86" s="31">
        <v>2300.1</v>
      </c>
      <c r="C86" s="31">
        <v>705.99149999999997</v>
      </c>
      <c r="D86" s="47">
        <f t="shared" ref="D86:D87" si="43">C86*100/B86</f>
        <v>30.69394808921351</v>
      </c>
      <c r="E86" s="31">
        <v>705.99149999999997</v>
      </c>
      <c r="F86" s="47">
        <f>E86*100/B86</f>
        <v>30.69394808921351</v>
      </c>
      <c r="G86" s="31">
        <v>344.21</v>
      </c>
      <c r="H86" s="47">
        <f t="shared" ref="H86:H87" si="44">G86*100/B86</f>
        <v>14.965001521672971</v>
      </c>
      <c r="I86" s="11" t="s">
        <v>127</v>
      </c>
      <c r="J86" s="11" t="s">
        <v>179</v>
      </c>
    </row>
    <row r="87" spans="1:10" ht="47.25">
      <c r="A87" s="13" t="s">
        <v>9</v>
      </c>
      <c r="B87" s="31">
        <f>101.1+864</f>
        <v>965.1</v>
      </c>
      <c r="C87" s="31">
        <v>0</v>
      </c>
      <c r="D87" s="47">
        <f t="shared" si="43"/>
        <v>0</v>
      </c>
      <c r="E87" s="31">
        <v>0</v>
      </c>
      <c r="F87" s="47">
        <f>E87*100/B87</f>
        <v>0</v>
      </c>
      <c r="G87" s="31">
        <v>0</v>
      </c>
      <c r="H87" s="47">
        <f t="shared" si="44"/>
        <v>0</v>
      </c>
      <c r="I87" s="11"/>
      <c r="J87" s="11" t="s">
        <v>179</v>
      </c>
    </row>
    <row r="88" spans="1:10" hidden="1">
      <c r="A88" s="13" t="s">
        <v>5</v>
      </c>
      <c r="B88" s="31"/>
      <c r="C88" s="31"/>
      <c r="D88" s="47"/>
      <c r="E88" s="31"/>
      <c r="F88" s="47"/>
      <c r="G88" s="31"/>
      <c r="H88" s="47"/>
      <c r="I88" s="11"/>
      <c r="J88" s="11"/>
    </row>
    <row r="89" spans="1:10" ht="31.5" hidden="1">
      <c r="A89" s="13" t="s">
        <v>6</v>
      </c>
      <c r="B89" s="31"/>
      <c r="C89" s="31"/>
      <c r="D89" s="47"/>
      <c r="E89" s="31"/>
      <c r="F89" s="47"/>
      <c r="G89" s="31"/>
      <c r="H89" s="47"/>
      <c r="I89" s="11"/>
      <c r="J89" s="11"/>
    </row>
    <row r="90" spans="1:10" ht="24" customHeight="1">
      <c r="A90" s="238" t="s">
        <v>25</v>
      </c>
      <c r="B90" s="239"/>
      <c r="C90" s="239"/>
      <c r="D90" s="239"/>
      <c r="E90" s="239"/>
      <c r="F90" s="239"/>
      <c r="G90" s="239"/>
      <c r="H90" s="239"/>
      <c r="I90" s="239"/>
      <c r="J90" s="240"/>
    </row>
    <row r="91" spans="1:10">
      <c r="A91" s="13" t="s">
        <v>7</v>
      </c>
      <c r="B91" s="31">
        <f>B96+B101+B106+B111</f>
        <v>81856.748479999995</v>
      </c>
      <c r="C91" s="31">
        <f>C96+C101+C106+C111</f>
        <v>51851.084019999995</v>
      </c>
      <c r="D91" s="47">
        <f t="shared" ref="D91:D93" si="45">C91*100/B91</f>
        <v>63.343688801258381</v>
      </c>
      <c r="E91" s="31">
        <f>E96+E101+E106+E111</f>
        <v>51717.583980000003</v>
      </c>
      <c r="F91" s="47">
        <f>E91*100/B91</f>
        <v>63.180598961411377</v>
      </c>
      <c r="G91" s="31">
        <f>G96+G101+G106+G111</f>
        <v>54252.2</v>
      </c>
      <c r="H91" s="47">
        <f t="shared" ref="H91:H93" si="46">G91*100/B91</f>
        <v>66.277003432716853</v>
      </c>
      <c r="I91" s="11"/>
      <c r="J91" s="11"/>
    </row>
    <row r="92" spans="1:10" ht="31.5">
      <c r="A92" s="13" t="s">
        <v>9</v>
      </c>
      <c r="B92" s="31">
        <f t="shared" ref="B92:G94" si="47">B97+B102+B107+B112</f>
        <v>11359.989000000001</v>
      </c>
      <c r="C92" s="31">
        <f t="shared" si="47"/>
        <v>7543.76</v>
      </c>
      <c r="D92" s="47">
        <f t="shared" si="45"/>
        <v>66.406402330143095</v>
      </c>
      <c r="E92" s="31">
        <f t="shared" si="47"/>
        <v>7543.76</v>
      </c>
      <c r="F92" s="47">
        <f>E92*100/B92</f>
        <v>66.406402330143095</v>
      </c>
      <c r="G92" s="31">
        <f t="shared" si="47"/>
        <v>7543.8</v>
      </c>
      <c r="H92" s="47">
        <f t="shared" si="46"/>
        <v>66.406754443160111</v>
      </c>
      <c r="I92" s="11"/>
      <c r="J92" s="11"/>
    </row>
    <row r="93" spans="1:10">
      <c r="A93" s="13" t="s">
        <v>5</v>
      </c>
      <c r="B93" s="31">
        <f t="shared" si="47"/>
        <v>71879.436780000004</v>
      </c>
      <c r="C93" s="31">
        <f t="shared" si="47"/>
        <v>45374.721149999998</v>
      </c>
      <c r="D93" s="47">
        <f t="shared" si="45"/>
        <v>63.126150096136023</v>
      </c>
      <c r="E93" s="31">
        <f t="shared" si="47"/>
        <v>45241.221109999999</v>
      </c>
      <c r="F93" s="47">
        <f>E93*100/B93</f>
        <v>62.94042237485656</v>
      </c>
      <c r="G93" s="31">
        <f t="shared" si="47"/>
        <v>47716.1</v>
      </c>
      <c r="H93" s="47">
        <f t="shared" si="46"/>
        <v>66.383519595519004</v>
      </c>
      <c r="I93" s="11"/>
      <c r="J93" s="11"/>
    </row>
    <row r="94" spans="1:10" ht="31.5">
      <c r="A94" s="13" t="s">
        <v>6</v>
      </c>
      <c r="B94" s="31">
        <f t="shared" si="47"/>
        <v>0</v>
      </c>
      <c r="C94" s="31">
        <f t="shared" si="47"/>
        <v>0</v>
      </c>
      <c r="D94" s="47"/>
      <c r="E94" s="31">
        <f t="shared" si="47"/>
        <v>0</v>
      </c>
      <c r="F94" s="47"/>
      <c r="G94" s="31">
        <f t="shared" si="47"/>
        <v>0</v>
      </c>
      <c r="H94" s="47"/>
      <c r="I94" s="11"/>
      <c r="J94" s="11"/>
    </row>
    <row r="95" spans="1:10" s="27" customFormat="1" ht="18.75" customHeight="1">
      <c r="A95" s="241" t="s">
        <v>26</v>
      </c>
      <c r="B95" s="242"/>
      <c r="C95" s="242"/>
      <c r="D95" s="242"/>
      <c r="E95" s="242"/>
      <c r="F95" s="242"/>
      <c r="G95" s="242"/>
      <c r="H95" s="242"/>
      <c r="I95" s="243"/>
      <c r="J95" s="26"/>
    </row>
    <row r="96" spans="1:10" ht="31.5">
      <c r="A96" s="13" t="s">
        <v>7</v>
      </c>
      <c r="B96" s="31">
        <v>377</v>
      </c>
      <c r="C96" s="31">
        <v>278.44299999999998</v>
      </c>
      <c r="D96" s="47">
        <f t="shared" ref="D96" si="48">C96*100/B96</f>
        <v>73.857559681697609</v>
      </c>
      <c r="E96" s="31">
        <v>278.44299999999998</v>
      </c>
      <c r="F96" s="47">
        <f>E96*100/B96</f>
        <v>73.857559681697609</v>
      </c>
      <c r="G96" s="31">
        <v>278.39999999999998</v>
      </c>
      <c r="H96" s="47">
        <f t="shared" ref="H96" si="49">G96*100/B96</f>
        <v>73.84615384615384</v>
      </c>
      <c r="I96" s="11" t="s">
        <v>141</v>
      </c>
      <c r="J96" s="11" t="s">
        <v>113</v>
      </c>
    </row>
    <row r="97" spans="1:10" ht="31.5" hidden="1">
      <c r="A97" s="13" t="s">
        <v>9</v>
      </c>
      <c r="B97" s="31"/>
      <c r="C97" s="31"/>
      <c r="D97" s="47"/>
      <c r="E97" s="31"/>
      <c r="F97" s="47"/>
      <c r="G97" s="31"/>
      <c r="H97" s="47"/>
      <c r="I97" s="11"/>
      <c r="J97" s="11"/>
    </row>
    <row r="98" spans="1:10" hidden="1">
      <c r="A98" s="13" t="s">
        <v>5</v>
      </c>
      <c r="B98" s="31"/>
      <c r="C98" s="31"/>
      <c r="D98" s="47"/>
      <c r="E98" s="31"/>
      <c r="F98" s="47"/>
      <c r="G98" s="31"/>
      <c r="H98" s="47"/>
      <c r="I98" s="11"/>
      <c r="J98" s="11"/>
    </row>
    <row r="99" spans="1:10" ht="31.5" hidden="1">
      <c r="A99" s="13" t="s">
        <v>6</v>
      </c>
      <c r="B99" s="31"/>
      <c r="C99" s="31"/>
      <c r="D99" s="47"/>
      <c r="E99" s="31"/>
      <c r="F99" s="47"/>
      <c r="G99" s="31"/>
      <c r="H99" s="47"/>
      <c r="I99" s="11"/>
      <c r="J99" s="11"/>
    </row>
    <row r="100" spans="1:10" s="27" customFormat="1" ht="18" customHeight="1">
      <c r="A100" s="241" t="s">
        <v>27</v>
      </c>
      <c r="B100" s="242"/>
      <c r="C100" s="242"/>
      <c r="D100" s="242"/>
      <c r="E100" s="242"/>
      <c r="F100" s="242"/>
      <c r="G100" s="242"/>
      <c r="H100" s="242"/>
      <c r="I100" s="243"/>
      <c r="J100" s="26"/>
    </row>
    <row r="101" spans="1:10" ht="47.25">
      <c r="A101" s="13" t="s">
        <v>7</v>
      </c>
      <c r="B101" s="31">
        <v>67128.864000000001</v>
      </c>
      <c r="C101" s="31">
        <v>42073.521789999999</v>
      </c>
      <c r="D101" s="47">
        <f t="shared" ref="D101:D103" si="50">C101*100/B101</f>
        <v>62.675754188243069</v>
      </c>
      <c r="E101" s="31">
        <v>41940.300349999998</v>
      </c>
      <c r="F101" s="47">
        <f>E101*100/B101</f>
        <v>62.477297917628988</v>
      </c>
      <c r="G101" s="31">
        <v>44508.4</v>
      </c>
      <c r="H101" s="47">
        <f t="shared" ref="H101:H103" si="51">G101*100/B101</f>
        <v>66.30292447671988</v>
      </c>
      <c r="I101" s="11" t="s">
        <v>128</v>
      </c>
      <c r="J101" s="11" t="s">
        <v>180</v>
      </c>
    </row>
    <row r="102" spans="1:10" ht="47.25">
      <c r="A102" s="13" t="s">
        <v>9</v>
      </c>
      <c r="B102" s="31">
        <f>5743.519+5616.47</f>
        <v>11359.989000000001</v>
      </c>
      <c r="C102" s="31">
        <f>3829.94+3713.82</f>
        <v>7543.76</v>
      </c>
      <c r="D102" s="47">
        <f t="shared" si="50"/>
        <v>66.406402330143095</v>
      </c>
      <c r="E102" s="31">
        <f>3379.577+334.243+3829.94</f>
        <v>7543.76</v>
      </c>
      <c r="F102" s="47">
        <f>E102*100/B102</f>
        <v>66.406402330143095</v>
      </c>
      <c r="G102" s="31">
        <v>7543.8</v>
      </c>
      <c r="H102" s="47">
        <f t="shared" si="51"/>
        <v>66.406754443160111</v>
      </c>
      <c r="I102" s="11" t="s">
        <v>144</v>
      </c>
      <c r="J102" s="11" t="s">
        <v>180</v>
      </c>
    </row>
    <row r="103" spans="1:10" ht="149.25" customHeight="1">
      <c r="A103" s="13" t="s">
        <v>5</v>
      </c>
      <c r="B103" s="31">
        <v>67128.864000000001</v>
      </c>
      <c r="C103" s="31">
        <v>42073.521789999999</v>
      </c>
      <c r="D103" s="47">
        <f t="shared" si="50"/>
        <v>62.675754188243069</v>
      </c>
      <c r="E103" s="31">
        <v>41940.300349999998</v>
      </c>
      <c r="F103" s="47">
        <f>E103*100/B103</f>
        <v>62.477297917628988</v>
      </c>
      <c r="G103" s="31">
        <v>44508.4</v>
      </c>
      <c r="H103" s="47">
        <f t="shared" si="51"/>
        <v>66.30292447671988</v>
      </c>
      <c r="I103" s="11" t="s">
        <v>142</v>
      </c>
      <c r="J103" s="11" t="s">
        <v>113</v>
      </c>
    </row>
    <row r="104" spans="1:10" ht="31.5" hidden="1">
      <c r="A104" s="13" t="s">
        <v>6</v>
      </c>
      <c r="B104" s="31"/>
      <c r="C104" s="31"/>
      <c r="D104" s="47"/>
      <c r="E104" s="31"/>
      <c r="F104" s="47"/>
      <c r="G104" s="31"/>
      <c r="H104" s="47"/>
      <c r="I104" s="11"/>
      <c r="J104" s="11"/>
    </row>
    <row r="105" spans="1:10" s="27" customFormat="1" ht="21" customHeight="1">
      <c r="A105" s="241" t="s">
        <v>28</v>
      </c>
      <c r="B105" s="242"/>
      <c r="C105" s="242"/>
      <c r="D105" s="242"/>
      <c r="E105" s="242"/>
      <c r="F105" s="242"/>
      <c r="G105" s="242"/>
      <c r="H105" s="242"/>
      <c r="I105" s="243"/>
      <c r="J105" s="26"/>
    </row>
    <row r="106" spans="1:10" ht="47.25">
      <c r="A106" s="13" t="s">
        <v>7</v>
      </c>
      <c r="B106" s="31">
        <v>4494.3546999999999</v>
      </c>
      <c r="C106" s="31">
        <v>2751.3143799999998</v>
      </c>
      <c r="D106" s="47">
        <f t="shared" ref="D106" si="52">C106*100/B106</f>
        <v>61.217117109159183</v>
      </c>
      <c r="E106" s="31">
        <v>2751.3143799999998</v>
      </c>
      <c r="F106" s="47">
        <f>E106*100/B106</f>
        <v>61.217117109159183</v>
      </c>
      <c r="G106" s="31">
        <v>2811.2</v>
      </c>
      <c r="H106" s="47">
        <f t="shared" ref="H106" si="53">G106*100/B106</f>
        <v>62.549580254535762</v>
      </c>
      <c r="I106" s="11" t="s">
        <v>143</v>
      </c>
      <c r="J106" s="11" t="s">
        <v>113</v>
      </c>
    </row>
    <row r="107" spans="1:10" ht="31.5" hidden="1">
      <c r="A107" s="13" t="s">
        <v>9</v>
      </c>
      <c r="B107" s="31"/>
      <c r="C107" s="31"/>
      <c r="D107" s="47"/>
      <c r="E107" s="31"/>
      <c r="F107" s="47"/>
      <c r="G107" s="31"/>
      <c r="H107" s="47"/>
      <c r="I107" s="11"/>
      <c r="J107" s="11"/>
    </row>
    <row r="108" spans="1:10" ht="78.75">
      <c r="A108" s="13" t="s">
        <v>5</v>
      </c>
      <c r="B108" s="31">
        <v>896.54300000000001</v>
      </c>
      <c r="C108" s="31">
        <v>0</v>
      </c>
      <c r="D108" s="47">
        <f t="shared" ref="D108" si="54">C108*100/B108</f>
        <v>0</v>
      </c>
      <c r="E108" s="31">
        <v>0</v>
      </c>
      <c r="F108" s="47">
        <f>E108*100/B108</f>
        <v>0</v>
      </c>
      <c r="G108" s="31">
        <v>0</v>
      </c>
      <c r="H108" s="47">
        <f t="shared" ref="H108" si="55">G108*100/B108</f>
        <v>0</v>
      </c>
      <c r="I108" s="11"/>
      <c r="J108" s="11" t="s">
        <v>206</v>
      </c>
    </row>
    <row r="109" spans="1:10" ht="31.5" hidden="1">
      <c r="A109" s="13" t="s">
        <v>6</v>
      </c>
      <c r="B109" s="31"/>
      <c r="C109" s="31"/>
      <c r="D109" s="47"/>
      <c r="E109" s="31"/>
      <c r="F109" s="47"/>
      <c r="G109" s="31"/>
      <c r="H109" s="47"/>
      <c r="I109" s="11"/>
      <c r="J109" s="11"/>
    </row>
    <row r="110" spans="1:10" s="27" customFormat="1" ht="19.5" customHeight="1">
      <c r="A110" s="241" t="s">
        <v>29</v>
      </c>
      <c r="B110" s="242"/>
      <c r="C110" s="242"/>
      <c r="D110" s="242"/>
      <c r="E110" s="242"/>
      <c r="F110" s="242"/>
      <c r="G110" s="242"/>
      <c r="H110" s="242"/>
      <c r="I110" s="243"/>
      <c r="J110" s="26"/>
    </row>
    <row r="111" spans="1:10" ht="265.5" customHeight="1">
      <c r="A111" s="13" t="s">
        <v>7</v>
      </c>
      <c r="B111" s="31">
        <v>9856.5297800000008</v>
      </c>
      <c r="C111" s="31">
        <v>6747.8048500000004</v>
      </c>
      <c r="D111" s="47">
        <f t="shared" ref="D111" si="56">C111*100/B111</f>
        <v>68.460249201418236</v>
      </c>
      <c r="E111" s="31">
        <v>6747.5262499999999</v>
      </c>
      <c r="F111" s="47">
        <f>E111*100/B111</f>
        <v>68.457422648805704</v>
      </c>
      <c r="G111" s="31">
        <v>6654.2</v>
      </c>
      <c r="H111" s="47">
        <f t="shared" ref="H111" si="57">G111*100/B111</f>
        <v>67.510575715015989</v>
      </c>
      <c r="I111" s="11" t="s">
        <v>145</v>
      </c>
      <c r="J111" s="11" t="s">
        <v>113</v>
      </c>
    </row>
    <row r="112" spans="1:10" ht="31.5" hidden="1">
      <c r="A112" s="13" t="s">
        <v>9</v>
      </c>
      <c r="B112" s="31"/>
      <c r="C112" s="31"/>
      <c r="D112" s="47"/>
      <c r="E112" s="31"/>
      <c r="F112" s="47"/>
      <c r="G112" s="31"/>
      <c r="H112" s="47"/>
      <c r="I112" s="11"/>
      <c r="J112" s="11"/>
    </row>
    <row r="113" spans="1:10" ht="78.75">
      <c r="A113" s="13" t="s">
        <v>5</v>
      </c>
      <c r="B113" s="31">
        <v>3854.0297799999998</v>
      </c>
      <c r="C113" s="31">
        <v>3301.1993600000001</v>
      </c>
      <c r="D113" s="47">
        <f t="shared" ref="D113" si="58">C113*100/B113</f>
        <v>85.655782348417659</v>
      </c>
      <c r="E113" s="31">
        <v>3300.92076</v>
      </c>
      <c r="F113" s="47">
        <f>E113*100/B113</f>
        <v>85.648553551135251</v>
      </c>
      <c r="G113" s="31">
        <v>3207.7</v>
      </c>
      <c r="H113" s="47">
        <f t="shared" ref="H113" si="59">G113*100/B113</f>
        <v>83.229766844199119</v>
      </c>
      <c r="I113" s="11" t="s">
        <v>146</v>
      </c>
      <c r="J113" s="11" t="s">
        <v>129</v>
      </c>
    </row>
    <row r="114" spans="1:10" ht="31.5" hidden="1">
      <c r="A114" s="13" t="s">
        <v>6</v>
      </c>
      <c r="B114" s="31"/>
      <c r="C114" s="31"/>
      <c r="D114" s="47"/>
      <c r="E114" s="31"/>
      <c r="F114" s="47"/>
      <c r="G114" s="31"/>
      <c r="H114" s="47"/>
      <c r="I114" s="11"/>
      <c r="J114" s="11"/>
    </row>
    <row r="115" spans="1:10" ht="29.25" customHeight="1">
      <c r="A115" s="238" t="s">
        <v>30</v>
      </c>
      <c r="B115" s="239"/>
      <c r="C115" s="239"/>
      <c r="D115" s="239"/>
      <c r="E115" s="239"/>
      <c r="F115" s="239"/>
      <c r="G115" s="239"/>
      <c r="H115" s="239"/>
      <c r="I115" s="239"/>
      <c r="J115" s="240"/>
    </row>
    <row r="116" spans="1:10" ht="63">
      <c r="A116" s="13" t="s">
        <v>7</v>
      </c>
      <c r="B116" s="31">
        <v>404</v>
      </c>
      <c r="C116" s="31">
        <v>276.33739000000003</v>
      </c>
      <c r="D116" s="47">
        <f t="shared" ref="D116" si="60">C116*100/B116</f>
        <v>68.400344059405938</v>
      </c>
      <c r="E116" s="31">
        <v>276.33739000000003</v>
      </c>
      <c r="F116" s="47">
        <f>E116*100/B116</f>
        <v>68.400344059405938</v>
      </c>
      <c r="G116" s="31">
        <v>276.3</v>
      </c>
      <c r="H116" s="47">
        <f t="shared" ref="H116" si="61">G116*100/B116</f>
        <v>68.39108910891089</v>
      </c>
      <c r="I116" s="11" t="s">
        <v>147</v>
      </c>
      <c r="J116" s="11" t="s">
        <v>113</v>
      </c>
    </row>
    <row r="117" spans="1:10" ht="31.5">
      <c r="A117" s="13" t="s">
        <v>9</v>
      </c>
      <c r="B117" s="31"/>
      <c r="C117" s="31"/>
      <c r="D117" s="47"/>
      <c r="E117" s="31"/>
      <c r="F117" s="47"/>
      <c r="G117" s="31"/>
      <c r="H117" s="47"/>
      <c r="I117" s="11"/>
      <c r="J117" s="11"/>
    </row>
    <row r="118" spans="1:10">
      <c r="A118" s="13" t="s">
        <v>5</v>
      </c>
      <c r="B118" s="31"/>
      <c r="C118" s="31"/>
      <c r="D118" s="47"/>
      <c r="E118" s="31"/>
      <c r="F118" s="47"/>
      <c r="G118" s="31"/>
      <c r="H118" s="47"/>
      <c r="I118" s="11"/>
      <c r="J118" s="11"/>
    </row>
    <row r="119" spans="1:10" ht="31.5">
      <c r="A119" s="13" t="s">
        <v>6</v>
      </c>
      <c r="B119" s="31"/>
      <c r="C119" s="31"/>
      <c r="D119" s="47"/>
      <c r="E119" s="31"/>
      <c r="F119" s="47"/>
      <c r="G119" s="31"/>
      <c r="H119" s="47"/>
      <c r="I119" s="11"/>
      <c r="J119" s="11"/>
    </row>
    <row r="120" spans="1:10" ht="31.5" hidden="1" customHeight="1">
      <c r="A120" s="238" t="s">
        <v>96</v>
      </c>
      <c r="B120" s="239"/>
      <c r="C120" s="239"/>
      <c r="D120" s="239"/>
      <c r="E120" s="239"/>
      <c r="F120" s="239"/>
      <c r="G120" s="239"/>
      <c r="H120" s="239"/>
      <c r="I120" s="239"/>
      <c r="J120" s="240"/>
    </row>
    <row r="121" spans="1:10" ht="47.25" hidden="1">
      <c r="A121" s="13" t="s">
        <v>7</v>
      </c>
      <c r="B121" s="31">
        <v>21</v>
      </c>
      <c r="C121" s="31">
        <v>14</v>
      </c>
      <c r="D121" s="47">
        <f t="shared" ref="D121" si="62">C121*100/B121</f>
        <v>66.666666666666671</v>
      </c>
      <c r="E121" s="31">
        <v>14</v>
      </c>
      <c r="F121" s="47">
        <f>E121*100/B121</f>
        <v>66.666666666666671</v>
      </c>
      <c r="G121" s="45">
        <v>14</v>
      </c>
      <c r="H121" s="47">
        <f t="shared" ref="H121" si="63">G121*100/B121</f>
        <v>66.666666666666671</v>
      </c>
      <c r="I121" s="11" t="s">
        <v>181</v>
      </c>
      <c r="J121" s="11" t="s">
        <v>182</v>
      </c>
    </row>
    <row r="122" spans="1:10" ht="31.5" hidden="1">
      <c r="A122" s="13" t="s">
        <v>9</v>
      </c>
      <c r="B122" s="31"/>
      <c r="C122" s="31"/>
      <c r="D122" s="47"/>
      <c r="E122" s="31"/>
      <c r="F122" s="47"/>
      <c r="G122" s="31"/>
      <c r="H122" s="47"/>
      <c r="I122" s="11"/>
      <c r="J122" s="11"/>
    </row>
    <row r="123" spans="1:10" hidden="1">
      <c r="A123" s="13" t="s">
        <v>5</v>
      </c>
      <c r="B123" s="31"/>
      <c r="C123" s="31"/>
      <c r="D123" s="47"/>
      <c r="E123" s="31"/>
      <c r="F123" s="47"/>
      <c r="G123" s="31"/>
      <c r="H123" s="47"/>
      <c r="I123" s="11"/>
      <c r="J123" s="11"/>
    </row>
    <row r="124" spans="1:10" ht="31.5" hidden="1">
      <c r="A124" s="13" t="s">
        <v>6</v>
      </c>
      <c r="B124" s="31"/>
      <c r="C124" s="31"/>
      <c r="D124" s="47"/>
      <c r="E124" s="31"/>
      <c r="F124" s="47"/>
      <c r="G124" s="31"/>
      <c r="H124" s="47"/>
      <c r="I124" s="11"/>
      <c r="J124" s="11"/>
    </row>
    <row r="125" spans="1:10" ht="33" hidden="1" customHeight="1">
      <c r="A125" s="238" t="s">
        <v>31</v>
      </c>
      <c r="B125" s="239"/>
      <c r="C125" s="239"/>
      <c r="D125" s="239"/>
      <c r="E125" s="239"/>
      <c r="F125" s="239"/>
      <c r="G125" s="239"/>
      <c r="H125" s="239"/>
      <c r="I125" s="239"/>
      <c r="J125" s="240"/>
    </row>
    <row r="126" spans="1:10" ht="19.5" hidden="1" customHeight="1">
      <c r="A126" s="13" t="s">
        <v>7</v>
      </c>
      <c r="B126" s="31">
        <f t="shared" ref="B126:G129" si="64">B131+B136+B141+B146</f>
        <v>199.40158</v>
      </c>
      <c r="C126" s="31">
        <f t="shared" si="64"/>
        <v>151.95150000000001</v>
      </c>
      <c r="D126" s="47">
        <f t="shared" ref="D126" si="65">C126*100/B126</f>
        <v>76.203759268106111</v>
      </c>
      <c r="E126" s="31">
        <f t="shared" si="64"/>
        <v>151.91149999999999</v>
      </c>
      <c r="F126" s="47">
        <f>E126*100/B126</f>
        <v>76.183699246515502</v>
      </c>
      <c r="G126" s="31">
        <f t="shared" si="64"/>
        <v>48.9</v>
      </c>
      <c r="H126" s="47">
        <f t="shared" ref="H126:H128" si="66">G126*100/B126</f>
        <v>24.523376394510013</v>
      </c>
      <c r="I126" s="11"/>
      <c r="J126" s="11"/>
    </row>
    <row r="127" spans="1:10" ht="31.5" hidden="1">
      <c r="A127" s="13" t="s">
        <v>9</v>
      </c>
      <c r="B127" s="31">
        <f t="shared" si="64"/>
        <v>0</v>
      </c>
      <c r="C127" s="31">
        <f t="shared" si="64"/>
        <v>0</v>
      </c>
      <c r="D127" s="47"/>
      <c r="E127" s="31">
        <f t="shared" si="64"/>
        <v>0</v>
      </c>
      <c r="F127" s="47"/>
      <c r="G127" s="31">
        <f t="shared" si="64"/>
        <v>0</v>
      </c>
      <c r="H127" s="47" t="e">
        <f t="shared" si="66"/>
        <v>#DIV/0!</v>
      </c>
      <c r="I127" s="11"/>
      <c r="J127" s="11"/>
    </row>
    <row r="128" spans="1:10" ht="16.5" hidden="1" customHeight="1">
      <c r="A128" s="13" t="s">
        <v>5</v>
      </c>
      <c r="B128" s="31">
        <f t="shared" si="64"/>
        <v>30</v>
      </c>
      <c r="C128" s="31">
        <f t="shared" si="64"/>
        <v>29.865079999999999</v>
      </c>
      <c r="D128" s="47">
        <f t="shared" ref="D128" si="67">C128*100/B128</f>
        <v>99.550266666666658</v>
      </c>
      <c r="E128" s="31">
        <f t="shared" si="64"/>
        <v>29.865079999999999</v>
      </c>
      <c r="F128" s="47">
        <f>E128*100/B128</f>
        <v>99.550266666666658</v>
      </c>
      <c r="G128" s="31">
        <f t="shared" si="64"/>
        <v>29.865079999999999</v>
      </c>
      <c r="H128" s="47">
        <f t="shared" si="66"/>
        <v>99.550266666666658</v>
      </c>
      <c r="I128" s="11"/>
      <c r="J128" s="11"/>
    </row>
    <row r="129" spans="1:10" ht="31.5" hidden="1">
      <c r="A129" s="13" t="s">
        <v>6</v>
      </c>
      <c r="B129" s="31">
        <f t="shared" si="64"/>
        <v>0</v>
      </c>
      <c r="C129" s="31">
        <f t="shared" si="64"/>
        <v>0</v>
      </c>
      <c r="D129" s="47"/>
      <c r="E129" s="31">
        <f t="shared" si="64"/>
        <v>0</v>
      </c>
      <c r="F129" s="47"/>
      <c r="G129" s="31">
        <f t="shared" si="64"/>
        <v>0</v>
      </c>
      <c r="H129" s="47"/>
      <c r="I129" s="11"/>
      <c r="J129" s="11"/>
    </row>
    <row r="130" spans="1:10" s="27" customFormat="1" ht="19.5" hidden="1" customHeight="1">
      <c r="A130" s="241" t="s">
        <v>32</v>
      </c>
      <c r="B130" s="242"/>
      <c r="C130" s="242"/>
      <c r="D130" s="242"/>
      <c r="E130" s="242"/>
      <c r="F130" s="242"/>
      <c r="G130" s="242"/>
      <c r="H130" s="242"/>
      <c r="I130" s="243"/>
      <c r="J130" s="26"/>
    </row>
    <row r="131" spans="1:10" ht="31.5" hidden="1">
      <c r="A131" s="13" t="s">
        <v>7</v>
      </c>
      <c r="B131" s="31">
        <v>24.401579999999999</v>
      </c>
      <c r="C131" s="31">
        <v>12.90128</v>
      </c>
      <c r="D131" s="47">
        <f t="shared" ref="D131" si="68">C131*100/B131</f>
        <v>52.870674767781431</v>
      </c>
      <c r="E131" s="31">
        <v>12.90128</v>
      </c>
      <c r="F131" s="47">
        <f>E131*100/B131</f>
        <v>52.870674767781431</v>
      </c>
      <c r="G131" s="45">
        <v>2.9</v>
      </c>
      <c r="H131" s="47">
        <f t="shared" ref="H131" si="69">G131*100/B131</f>
        <v>11.884476333089907</v>
      </c>
      <c r="I131" s="11" t="s">
        <v>119</v>
      </c>
      <c r="J131" s="11" t="s">
        <v>118</v>
      </c>
    </row>
    <row r="132" spans="1:10" ht="31.5" hidden="1">
      <c r="A132" s="13" t="s">
        <v>9</v>
      </c>
      <c r="B132" s="31"/>
      <c r="C132" s="31"/>
      <c r="D132" s="47"/>
      <c r="E132" s="31"/>
      <c r="F132" s="47"/>
      <c r="G132" s="31"/>
      <c r="H132" s="47"/>
      <c r="I132" s="11"/>
      <c r="J132" s="11"/>
    </row>
    <row r="133" spans="1:10" hidden="1">
      <c r="A133" s="13" t="s">
        <v>5</v>
      </c>
      <c r="B133" s="31"/>
      <c r="C133" s="31"/>
      <c r="D133" s="47"/>
      <c r="E133" s="31"/>
      <c r="F133" s="47"/>
      <c r="G133" s="31"/>
      <c r="H133" s="47"/>
      <c r="I133" s="11"/>
      <c r="J133" s="11"/>
    </row>
    <row r="134" spans="1:10" ht="31.5" hidden="1">
      <c r="A134" s="13" t="s">
        <v>6</v>
      </c>
      <c r="B134" s="31"/>
      <c r="C134" s="31"/>
      <c r="D134" s="47"/>
      <c r="E134" s="31"/>
      <c r="F134" s="47"/>
      <c r="G134" s="31"/>
      <c r="H134" s="47"/>
      <c r="I134" s="11"/>
      <c r="J134" s="11"/>
    </row>
    <row r="135" spans="1:10" s="27" customFormat="1" ht="19.5" hidden="1" customHeight="1">
      <c r="A135" s="241" t="s">
        <v>33</v>
      </c>
      <c r="B135" s="242"/>
      <c r="C135" s="242"/>
      <c r="D135" s="242"/>
      <c r="E135" s="242"/>
      <c r="F135" s="242"/>
      <c r="G135" s="242"/>
      <c r="H135" s="242"/>
      <c r="I135" s="243"/>
      <c r="J135" s="26"/>
    </row>
    <row r="136" spans="1:10" ht="78.75" hidden="1">
      <c r="A136" s="13" t="s">
        <v>7</v>
      </c>
      <c r="B136" s="31">
        <v>50</v>
      </c>
      <c r="C136" s="31">
        <v>28.905999999999999</v>
      </c>
      <c r="D136" s="47">
        <f t="shared" ref="D136" si="70">C136*100/B136</f>
        <v>57.811999999999998</v>
      </c>
      <c r="E136" s="31">
        <v>28.905999999999999</v>
      </c>
      <c r="F136" s="47">
        <f>E136*100/B136</f>
        <v>57.811999999999998</v>
      </c>
      <c r="G136" s="45">
        <v>0</v>
      </c>
      <c r="H136" s="47">
        <f t="shared" ref="H136" si="71">G136*100/B136</f>
        <v>0</v>
      </c>
      <c r="I136" s="11"/>
      <c r="J136" s="42" t="s">
        <v>183</v>
      </c>
    </row>
    <row r="137" spans="1:10" ht="31.5" hidden="1">
      <c r="A137" s="13" t="s">
        <v>9</v>
      </c>
      <c r="B137" s="31"/>
      <c r="C137" s="31"/>
      <c r="D137" s="47"/>
      <c r="E137" s="31"/>
      <c r="F137" s="47"/>
      <c r="G137" s="31"/>
      <c r="H137" s="47"/>
      <c r="I137" s="11"/>
      <c r="J137" s="11"/>
    </row>
    <row r="138" spans="1:10" hidden="1">
      <c r="A138" s="13" t="s">
        <v>5</v>
      </c>
      <c r="B138" s="31"/>
      <c r="C138" s="31"/>
      <c r="D138" s="47"/>
      <c r="E138" s="31"/>
      <c r="F138" s="47"/>
      <c r="G138" s="31"/>
      <c r="H138" s="47"/>
      <c r="I138" s="11"/>
      <c r="J138" s="11"/>
    </row>
    <row r="139" spans="1:10" ht="31.5" hidden="1">
      <c r="A139" s="13" t="s">
        <v>6</v>
      </c>
      <c r="B139" s="31"/>
      <c r="C139" s="31"/>
      <c r="D139" s="47"/>
      <c r="E139" s="31"/>
      <c r="F139" s="47"/>
      <c r="G139" s="31"/>
      <c r="H139" s="47"/>
      <c r="I139" s="11"/>
      <c r="J139" s="11"/>
    </row>
    <row r="140" spans="1:10" s="27" customFormat="1" ht="19.5" hidden="1" customHeight="1">
      <c r="A140" s="241" t="s">
        <v>34</v>
      </c>
      <c r="B140" s="242"/>
      <c r="C140" s="242"/>
      <c r="D140" s="242"/>
      <c r="E140" s="242"/>
      <c r="F140" s="242"/>
      <c r="G140" s="242"/>
      <c r="H140" s="242"/>
      <c r="I140" s="243"/>
      <c r="J140" s="26"/>
    </row>
    <row r="141" spans="1:10" ht="31.5" hidden="1">
      <c r="A141" s="13" t="s">
        <v>7</v>
      </c>
      <c r="B141" s="31">
        <v>120</v>
      </c>
      <c r="C141" s="31">
        <v>110.14422</v>
      </c>
      <c r="D141" s="47">
        <f t="shared" ref="D141" si="72">C141*100/B141</f>
        <v>91.786850000000001</v>
      </c>
      <c r="E141" s="31">
        <v>110.10422</v>
      </c>
      <c r="F141" s="47">
        <f>E141*100/B141</f>
        <v>91.75351666666667</v>
      </c>
      <c r="G141" s="45">
        <v>46</v>
      </c>
      <c r="H141" s="47">
        <f t="shared" ref="H141" si="73">G141*100/B141</f>
        <v>38.333333333333336</v>
      </c>
      <c r="I141" s="11" t="s">
        <v>148</v>
      </c>
      <c r="J141" s="11" t="s">
        <v>118</v>
      </c>
    </row>
    <row r="142" spans="1:10" ht="31.5" hidden="1">
      <c r="A142" s="13" t="s">
        <v>9</v>
      </c>
      <c r="B142" s="31"/>
      <c r="C142" s="31"/>
      <c r="D142" s="47"/>
      <c r="E142" s="31"/>
      <c r="F142" s="47"/>
      <c r="G142" s="45"/>
      <c r="H142" s="47"/>
      <c r="I142" s="11"/>
      <c r="J142" s="11"/>
    </row>
    <row r="143" spans="1:10" ht="81.75" hidden="1" customHeight="1">
      <c r="A143" s="13" t="s">
        <v>5</v>
      </c>
      <c r="B143" s="31">
        <v>30</v>
      </c>
      <c r="C143" s="31">
        <v>29.865079999999999</v>
      </c>
      <c r="D143" s="47">
        <f t="shared" ref="D143" si="74">C143*100/B143</f>
        <v>99.550266666666658</v>
      </c>
      <c r="E143" s="31">
        <v>29.865079999999999</v>
      </c>
      <c r="F143" s="47">
        <f>E143*100/B143</f>
        <v>99.550266666666658</v>
      </c>
      <c r="G143" s="45">
        <v>29.865079999999999</v>
      </c>
      <c r="H143" s="47">
        <f t="shared" ref="H143" si="75">G143*100/B143</f>
        <v>99.550266666666658</v>
      </c>
      <c r="I143" s="11" t="s">
        <v>185</v>
      </c>
      <c r="J143" s="11" t="s">
        <v>184</v>
      </c>
    </row>
    <row r="144" spans="1:10" ht="31.5" hidden="1">
      <c r="A144" s="13" t="s">
        <v>6</v>
      </c>
      <c r="B144" s="31"/>
      <c r="C144" s="31"/>
      <c r="D144" s="47"/>
      <c r="E144" s="31"/>
      <c r="F144" s="47"/>
      <c r="G144" s="31"/>
      <c r="H144" s="47"/>
      <c r="I144" s="11"/>
      <c r="J144" s="11"/>
    </row>
    <row r="145" spans="1:10" s="27" customFormat="1" ht="23.25" hidden="1" customHeight="1">
      <c r="A145" s="241" t="s">
        <v>35</v>
      </c>
      <c r="B145" s="242"/>
      <c r="C145" s="242"/>
      <c r="D145" s="242"/>
      <c r="E145" s="242"/>
      <c r="F145" s="242"/>
      <c r="G145" s="242"/>
      <c r="H145" s="242"/>
      <c r="I145" s="243"/>
      <c r="J145" s="26"/>
    </row>
    <row r="146" spans="1:10" ht="47.25" hidden="1">
      <c r="A146" s="13" t="s">
        <v>7</v>
      </c>
      <c r="B146" s="31">
        <v>5</v>
      </c>
      <c r="C146" s="31">
        <v>0</v>
      </c>
      <c r="D146" s="47">
        <f t="shared" ref="D146" si="76">C146*100/B146</f>
        <v>0</v>
      </c>
      <c r="E146" s="31">
        <v>0</v>
      </c>
      <c r="F146" s="47">
        <f>E146*100/B146</f>
        <v>0</v>
      </c>
      <c r="G146" s="45">
        <v>0</v>
      </c>
      <c r="H146" s="47">
        <f t="shared" ref="H146" si="77">G146*100/B146</f>
        <v>0</v>
      </c>
      <c r="I146" s="11"/>
      <c r="J146" s="11" t="s">
        <v>120</v>
      </c>
    </row>
    <row r="147" spans="1:10" ht="31.5" hidden="1">
      <c r="A147" s="13" t="s">
        <v>9</v>
      </c>
      <c r="B147" s="31"/>
      <c r="C147" s="31"/>
      <c r="D147" s="47"/>
      <c r="E147" s="31"/>
      <c r="F147" s="47"/>
      <c r="G147" s="31"/>
      <c r="H147" s="47"/>
      <c r="I147" s="11"/>
      <c r="J147" s="11"/>
    </row>
    <row r="148" spans="1:10" hidden="1">
      <c r="A148" s="13" t="s">
        <v>5</v>
      </c>
      <c r="B148" s="31"/>
      <c r="C148" s="31"/>
      <c r="D148" s="47"/>
      <c r="E148" s="31"/>
      <c r="F148" s="47"/>
      <c r="G148" s="31"/>
      <c r="H148" s="47"/>
      <c r="I148" s="11"/>
      <c r="J148" s="11"/>
    </row>
    <row r="149" spans="1:10" ht="31.5" hidden="1">
      <c r="A149" s="13" t="s">
        <v>6</v>
      </c>
      <c r="B149" s="31"/>
      <c r="C149" s="31"/>
      <c r="D149" s="47"/>
      <c r="E149" s="31"/>
      <c r="F149" s="47"/>
      <c r="G149" s="31"/>
      <c r="H149" s="47"/>
      <c r="I149" s="11"/>
      <c r="J149" s="11"/>
    </row>
    <row r="150" spans="1:10" ht="25.5" customHeight="1">
      <c r="A150" s="238" t="s">
        <v>36</v>
      </c>
      <c r="B150" s="239"/>
      <c r="C150" s="239"/>
      <c r="D150" s="239"/>
      <c r="E150" s="239"/>
      <c r="F150" s="239"/>
      <c r="G150" s="239"/>
      <c r="H150" s="239"/>
      <c r="I150" s="239"/>
      <c r="J150" s="240"/>
    </row>
    <row r="151" spans="1:10" ht="90" customHeight="1">
      <c r="A151" s="13" t="s">
        <v>7</v>
      </c>
      <c r="B151" s="31">
        <v>1858</v>
      </c>
      <c r="C151" s="31">
        <v>1228.2935399999999</v>
      </c>
      <c r="D151" s="47">
        <f t="shared" ref="D151" si="78">C151*100/B151</f>
        <v>66.108371367061352</v>
      </c>
      <c r="E151" s="31">
        <v>1228.2935399999999</v>
      </c>
      <c r="F151" s="47">
        <f>E151*100/B151</f>
        <v>66.108371367061352</v>
      </c>
      <c r="G151" s="31">
        <v>1347</v>
      </c>
      <c r="H151" s="47">
        <f t="shared" ref="H151" si="79">G151*100/B151</f>
        <v>72.497308934337994</v>
      </c>
      <c r="I151" s="11" t="s">
        <v>149</v>
      </c>
      <c r="J151" s="11" t="s">
        <v>174</v>
      </c>
    </row>
    <row r="152" spans="1:10" ht="31.5" hidden="1">
      <c r="A152" s="13" t="s">
        <v>9</v>
      </c>
      <c r="B152" s="31"/>
      <c r="C152" s="31"/>
      <c r="D152" s="47"/>
      <c r="E152" s="31"/>
      <c r="F152" s="47"/>
      <c r="G152" s="31"/>
      <c r="H152" s="47"/>
      <c r="I152" s="11"/>
      <c r="J152" s="11"/>
    </row>
    <row r="153" spans="1:10" hidden="1">
      <c r="A153" s="13" t="s">
        <v>5</v>
      </c>
      <c r="B153" s="31"/>
      <c r="C153" s="31"/>
      <c r="D153" s="47"/>
      <c r="E153" s="31"/>
      <c r="F153" s="47"/>
      <c r="G153" s="31"/>
      <c r="H153" s="47"/>
      <c r="I153" s="11"/>
      <c r="J153" s="11"/>
    </row>
    <row r="154" spans="1:10" ht="31.5" hidden="1">
      <c r="A154" s="13" t="s">
        <v>6</v>
      </c>
      <c r="B154" s="31"/>
      <c r="C154" s="31"/>
      <c r="D154" s="47"/>
      <c r="E154" s="31"/>
      <c r="F154" s="47"/>
      <c r="G154" s="31"/>
      <c r="H154" s="47"/>
      <c r="I154" s="11"/>
      <c r="J154" s="11"/>
    </row>
    <row r="155" spans="1:10" ht="24" hidden="1" customHeight="1">
      <c r="A155" s="238" t="s">
        <v>37</v>
      </c>
      <c r="B155" s="239"/>
      <c r="C155" s="239"/>
      <c r="D155" s="239"/>
      <c r="E155" s="239"/>
      <c r="F155" s="239"/>
      <c r="G155" s="239"/>
      <c r="H155" s="239"/>
      <c r="I155" s="239"/>
      <c r="J155" s="240"/>
    </row>
    <row r="156" spans="1:10" hidden="1">
      <c r="A156" s="13" t="s">
        <v>7</v>
      </c>
      <c r="B156" s="31">
        <f>B161+B166</f>
        <v>31247.028000000002</v>
      </c>
      <c r="C156" s="31">
        <f>C161+C166</f>
        <v>21457.1757</v>
      </c>
      <c r="D156" s="47">
        <f t="shared" ref="D156" si="80">C156*100/B156</f>
        <v>68.669492983460685</v>
      </c>
      <c r="E156" s="31">
        <f>E161+E166</f>
        <v>21457.1757</v>
      </c>
      <c r="F156" s="47">
        <f>E156*100/B156</f>
        <v>68.669492983460685</v>
      </c>
      <c r="G156" s="31">
        <f>G161+G166</f>
        <v>119.5</v>
      </c>
      <c r="H156" s="47">
        <f t="shared" ref="H156" si="81">G156*100/B156</f>
        <v>0.38243637122864932</v>
      </c>
      <c r="I156" s="11"/>
      <c r="J156" s="11"/>
    </row>
    <row r="157" spans="1:10" ht="31.5" hidden="1">
      <c r="A157" s="13" t="s">
        <v>9</v>
      </c>
      <c r="B157" s="31">
        <f t="shared" ref="B157:G159" si="82">B162+B167</f>
        <v>0</v>
      </c>
      <c r="C157" s="31">
        <f t="shared" si="82"/>
        <v>0</v>
      </c>
      <c r="D157" s="47"/>
      <c r="E157" s="31">
        <f t="shared" si="82"/>
        <v>0</v>
      </c>
      <c r="F157" s="47"/>
      <c r="G157" s="31">
        <f t="shared" si="82"/>
        <v>0</v>
      </c>
      <c r="H157" s="47"/>
      <c r="I157" s="11"/>
      <c r="J157" s="11"/>
    </row>
    <row r="158" spans="1:10" hidden="1">
      <c r="A158" s="13" t="s">
        <v>5</v>
      </c>
      <c r="B158" s="31">
        <f t="shared" si="82"/>
        <v>24268.567999999999</v>
      </c>
      <c r="C158" s="31">
        <f t="shared" si="82"/>
        <v>19660.781999999999</v>
      </c>
      <c r="D158" s="47">
        <f t="shared" ref="D158" si="83">C158*100/B158</f>
        <v>81.013358513777987</v>
      </c>
      <c r="E158" s="31">
        <f t="shared" si="82"/>
        <v>19660.781999999999</v>
      </c>
      <c r="F158" s="47">
        <f>E158*100/B158</f>
        <v>81.013358513777987</v>
      </c>
      <c r="G158" s="31">
        <f t="shared" si="82"/>
        <v>0</v>
      </c>
      <c r="H158" s="47">
        <f t="shared" ref="H158" si="84">G158*100/B158</f>
        <v>0</v>
      </c>
      <c r="I158" s="11"/>
      <c r="J158" s="11"/>
    </row>
    <row r="159" spans="1:10" ht="31.5" hidden="1">
      <c r="A159" s="13" t="s">
        <v>6</v>
      </c>
      <c r="B159" s="31">
        <f t="shared" si="82"/>
        <v>0</v>
      </c>
      <c r="C159" s="31">
        <f t="shared" si="82"/>
        <v>0</v>
      </c>
      <c r="D159" s="47"/>
      <c r="E159" s="31">
        <f t="shared" si="82"/>
        <v>0</v>
      </c>
      <c r="F159" s="47"/>
      <c r="G159" s="31">
        <f t="shared" si="82"/>
        <v>0</v>
      </c>
      <c r="H159" s="47"/>
      <c r="I159" s="11"/>
      <c r="J159" s="11"/>
    </row>
    <row r="160" spans="1:10" s="27" customFormat="1" ht="18.75" hidden="1" customHeight="1">
      <c r="A160" s="241" t="s">
        <v>38</v>
      </c>
      <c r="B160" s="242"/>
      <c r="C160" s="242"/>
      <c r="D160" s="242"/>
      <c r="E160" s="242"/>
      <c r="F160" s="242"/>
      <c r="G160" s="242"/>
      <c r="H160" s="242"/>
      <c r="I160" s="243"/>
      <c r="J160" s="26"/>
    </row>
    <row r="161" spans="1:10" ht="31.5" hidden="1">
      <c r="A161" s="13" t="s">
        <v>7</v>
      </c>
      <c r="B161" s="31">
        <v>31044.663</v>
      </c>
      <c r="C161" s="31">
        <v>21431.268499999998</v>
      </c>
      <c r="D161" s="47">
        <f t="shared" ref="D161" si="85">C161*100/B161</f>
        <v>69.033664498145768</v>
      </c>
      <c r="E161" s="31">
        <v>21431.268499999998</v>
      </c>
      <c r="F161" s="47">
        <f>E161*100/B161</f>
        <v>69.033664498145768</v>
      </c>
      <c r="G161" s="45">
        <v>93.6</v>
      </c>
      <c r="H161" s="47">
        <f t="shared" ref="H161" si="86">G161*100/B161</f>
        <v>0.30150109859462798</v>
      </c>
      <c r="I161" s="11" t="s">
        <v>150</v>
      </c>
      <c r="J161" s="11"/>
    </row>
    <row r="162" spans="1:10" ht="31.5" hidden="1">
      <c r="A162" s="13" t="s">
        <v>9</v>
      </c>
      <c r="B162" s="31"/>
      <c r="C162" s="31"/>
      <c r="D162" s="47"/>
      <c r="E162" s="31"/>
      <c r="F162" s="47"/>
      <c r="G162" s="31"/>
      <c r="H162" s="47"/>
      <c r="I162" s="11"/>
      <c r="J162" s="11"/>
    </row>
    <row r="163" spans="1:10" hidden="1">
      <c r="A163" s="13" t="s">
        <v>5</v>
      </c>
      <c r="B163" s="31">
        <v>24268.567999999999</v>
      </c>
      <c r="C163" s="31">
        <f>16771.363+2889.419</f>
        <v>19660.781999999999</v>
      </c>
      <c r="D163" s="47">
        <f t="shared" ref="D163" si="87">C163*100/B163</f>
        <v>81.013358513777987</v>
      </c>
      <c r="E163" s="31">
        <f>16771.363+2889.419</f>
        <v>19660.781999999999</v>
      </c>
      <c r="F163" s="47">
        <f>E163*100/B163</f>
        <v>81.013358513777987</v>
      </c>
      <c r="G163" s="45">
        <v>0</v>
      </c>
      <c r="H163" s="47">
        <f t="shared" ref="H163" si="88">G163*100/B163</f>
        <v>0</v>
      </c>
      <c r="I163" s="11"/>
      <c r="J163" s="11"/>
    </row>
    <row r="164" spans="1:10" ht="31.5" hidden="1">
      <c r="A164" s="13" t="s">
        <v>6</v>
      </c>
      <c r="B164" s="31"/>
      <c r="C164" s="31"/>
      <c r="D164" s="47"/>
      <c r="E164" s="31"/>
      <c r="F164" s="47"/>
      <c r="G164" s="31"/>
      <c r="H164" s="47"/>
      <c r="I164" s="11"/>
      <c r="J164" s="11"/>
    </row>
    <row r="165" spans="1:10" s="27" customFormat="1" ht="22.5" hidden="1" customHeight="1">
      <c r="A165" s="241" t="s">
        <v>39</v>
      </c>
      <c r="B165" s="242"/>
      <c r="C165" s="242"/>
      <c r="D165" s="242"/>
      <c r="E165" s="242"/>
      <c r="F165" s="242"/>
      <c r="G165" s="242"/>
      <c r="H165" s="242"/>
      <c r="I165" s="243"/>
      <c r="J165" s="26"/>
    </row>
    <row r="166" spans="1:10" ht="31.5" hidden="1">
      <c r="A166" s="13" t="s">
        <v>7</v>
      </c>
      <c r="B166" s="31">
        <v>202.36500000000001</v>
      </c>
      <c r="C166" s="31">
        <v>25.9072</v>
      </c>
      <c r="D166" s="47">
        <f t="shared" ref="D166" si="89">C166*100/B166</f>
        <v>12.80221382156005</v>
      </c>
      <c r="E166" s="31">
        <v>25.9072</v>
      </c>
      <c r="F166" s="47">
        <f>E166*100/B166</f>
        <v>12.80221382156005</v>
      </c>
      <c r="G166" s="45">
        <v>25.9</v>
      </c>
      <c r="H166" s="47">
        <f t="shared" ref="H166" si="90">G166*100/B166</f>
        <v>12.798655894052825</v>
      </c>
      <c r="I166" s="11" t="s">
        <v>151</v>
      </c>
      <c r="J166" s="11" t="s">
        <v>121</v>
      </c>
    </row>
    <row r="167" spans="1:10" ht="31.5" hidden="1">
      <c r="A167" s="13" t="s">
        <v>9</v>
      </c>
      <c r="B167" s="31"/>
      <c r="C167" s="31"/>
      <c r="D167" s="47"/>
      <c r="E167" s="31"/>
      <c r="F167" s="47"/>
      <c r="G167" s="31"/>
      <c r="H167" s="47"/>
      <c r="I167" s="11"/>
      <c r="J167" s="11"/>
    </row>
    <row r="168" spans="1:10" hidden="1">
      <c r="A168" s="13" t="s">
        <v>5</v>
      </c>
      <c r="B168" s="31"/>
      <c r="C168" s="31"/>
      <c r="D168" s="47"/>
      <c r="E168" s="31"/>
      <c r="F168" s="47"/>
      <c r="G168" s="31"/>
      <c r="H168" s="47"/>
      <c r="I168" s="11"/>
      <c r="J168" s="11"/>
    </row>
    <row r="169" spans="1:10" ht="31.5" hidden="1">
      <c r="A169" s="13" t="s">
        <v>6</v>
      </c>
      <c r="B169" s="31"/>
      <c r="C169" s="31"/>
      <c r="D169" s="47"/>
      <c r="E169" s="31"/>
      <c r="F169" s="47"/>
      <c r="G169" s="31"/>
      <c r="H169" s="47"/>
      <c r="I169" s="11"/>
      <c r="J169" s="11"/>
    </row>
    <row r="170" spans="1:10" ht="24.75" customHeight="1">
      <c r="A170" s="238" t="s">
        <v>40</v>
      </c>
      <c r="B170" s="239"/>
      <c r="C170" s="239"/>
      <c r="D170" s="239"/>
      <c r="E170" s="239"/>
      <c r="F170" s="239"/>
      <c r="G170" s="239"/>
      <c r="H170" s="239"/>
      <c r="I170" s="239"/>
      <c r="J170" s="240"/>
    </row>
    <row r="171" spans="1:10" ht="47.25">
      <c r="A171" s="13" t="s">
        <v>7</v>
      </c>
      <c r="B171" s="31">
        <v>370</v>
      </c>
      <c r="C171" s="31">
        <v>278.75299999999999</v>
      </c>
      <c r="D171" s="47">
        <f t="shared" ref="D171" si="91">C171*100/B171</f>
        <v>75.338648648648643</v>
      </c>
      <c r="E171" s="31">
        <v>278.75299999999999</v>
      </c>
      <c r="F171" s="47">
        <f>E171*100/B171</f>
        <v>75.338648648648643</v>
      </c>
      <c r="G171" s="31">
        <v>278.75299999999999</v>
      </c>
      <c r="H171" s="47">
        <f t="shared" ref="H171" si="92">G171*100/B171</f>
        <v>75.338648648648643</v>
      </c>
      <c r="I171" s="11" t="s">
        <v>152</v>
      </c>
      <c r="J171" s="11" t="s">
        <v>118</v>
      </c>
    </row>
    <row r="172" spans="1:10" ht="31.5" hidden="1">
      <c r="A172" s="13" t="s">
        <v>9</v>
      </c>
      <c r="B172" s="31"/>
      <c r="C172" s="31"/>
      <c r="D172" s="47"/>
      <c r="E172" s="31"/>
      <c r="F172" s="47"/>
      <c r="G172" s="31"/>
      <c r="H172" s="47"/>
      <c r="I172" s="11"/>
      <c r="J172" s="11"/>
    </row>
    <row r="173" spans="1:10" hidden="1">
      <c r="A173" s="13" t="s">
        <v>5</v>
      </c>
      <c r="B173" s="31"/>
      <c r="C173" s="31"/>
      <c r="D173" s="47"/>
      <c r="E173" s="31"/>
      <c r="F173" s="47"/>
      <c r="G173" s="31"/>
      <c r="H173" s="47"/>
      <c r="I173" s="11"/>
      <c r="J173" s="11"/>
    </row>
    <row r="174" spans="1:10" ht="31.5" hidden="1">
      <c r="A174" s="13" t="s">
        <v>6</v>
      </c>
      <c r="B174" s="31"/>
      <c r="C174" s="31"/>
      <c r="D174" s="47"/>
      <c r="E174" s="31"/>
      <c r="F174" s="47"/>
      <c r="G174" s="31"/>
      <c r="H174" s="47"/>
      <c r="I174" s="11"/>
      <c r="J174" s="11"/>
    </row>
    <row r="175" spans="1:10" ht="24" hidden="1" customHeight="1">
      <c r="A175" s="238" t="s">
        <v>41</v>
      </c>
      <c r="B175" s="239"/>
      <c r="C175" s="239"/>
      <c r="D175" s="239"/>
      <c r="E175" s="239"/>
      <c r="F175" s="239"/>
      <c r="G175" s="239"/>
      <c r="H175" s="239"/>
      <c r="I175" s="239"/>
      <c r="J175" s="240"/>
    </row>
    <row r="176" spans="1:10" ht="20.25" hidden="1" customHeight="1">
      <c r="A176" s="13" t="s">
        <v>7</v>
      </c>
      <c r="B176" s="31">
        <f t="shared" ref="B176:G179" si="93">B181+B186+B191+B196</f>
        <v>1892.0474999999999</v>
      </c>
      <c r="C176" s="31">
        <f t="shared" si="93"/>
        <v>1892.0474999999999</v>
      </c>
      <c r="D176" s="47">
        <f t="shared" ref="D176" si="94">C176*100/B176</f>
        <v>100</v>
      </c>
      <c r="E176" s="31">
        <f t="shared" si="93"/>
        <v>1892.0474999999999</v>
      </c>
      <c r="F176" s="47">
        <f>E176*100/B176</f>
        <v>100</v>
      </c>
      <c r="G176" s="31">
        <f t="shared" si="93"/>
        <v>1892.0474999999999</v>
      </c>
      <c r="H176" s="47">
        <f t="shared" ref="H176" si="95">G176*100/B176</f>
        <v>100</v>
      </c>
      <c r="I176" s="11"/>
      <c r="J176" s="11"/>
    </row>
    <row r="177" spans="1:10" ht="31.5" hidden="1">
      <c r="A177" s="13" t="s">
        <v>9</v>
      </c>
      <c r="B177" s="31">
        <f t="shared" si="93"/>
        <v>0</v>
      </c>
      <c r="C177" s="31">
        <f t="shared" si="93"/>
        <v>0</v>
      </c>
      <c r="D177" s="47"/>
      <c r="E177" s="31">
        <f t="shared" si="93"/>
        <v>0</v>
      </c>
      <c r="F177" s="47"/>
      <c r="G177" s="31">
        <f t="shared" si="93"/>
        <v>0</v>
      </c>
      <c r="H177" s="47"/>
      <c r="I177" s="11"/>
      <c r="J177" s="11"/>
    </row>
    <row r="178" spans="1:10" ht="18.75" hidden="1" customHeight="1">
      <c r="A178" s="13" t="s">
        <v>5</v>
      </c>
      <c r="B178" s="31">
        <f t="shared" si="93"/>
        <v>1380.0474999999999</v>
      </c>
      <c r="C178" s="31">
        <f t="shared" si="93"/>
        <v>1380.0474999999999</v>
      </c>
      <c r="D178" s="47">
        <f t="shared" ref="D178" si="96">C178*100/B178</f>
        <v>100.00000000000001</v>
      </c>
      <c r="E178" s="31">
        <f t="shared" si="93"/>
        <v>1380.0474999999999</v>
      </c>
      <c r="F178" s="47">
        <f>E178*100/B178</f>
        <v>100.00000000000001</v>
      </c>
      <c r="G178" s="31">
        <f t="shared" si="93"/>
        <v>1380.0474999999999</v>
      </c>
      <c r="H178" s="47">
        <f t="shared" ref="H178" si="97">G178*100/B178</f>
        <v>100.00000000000001</v>
      </c>
      <c r="I178" s="11"/>
      <c r="J178" s="11"/>
    </row>
    <row r="179" spans="1:10" ht="31.5" hidden="1">
      <c r="A179" s="13" t="s">
        <v>6</v>
      </c>
      <c r="B179" s="31">
        <f t="shared" si="93"/>
        <v>0</v>
      </c>
      <c r="C179" s="31">
        <f t="shared" si="93"/>
        <v>0</v>
      </c>
      <c r="D179" s="47"/>
      <c r="E179" s="31">
        <f t="shared" si="93"/>
        <v>0</v>
      </c>
      <c r="F179" s="47"/>
      <c r="G179" s="31">
        <f t="shared" si="93"/>
        <v>0</v>
      </c>
      <c r="H179" s="47"/>
      <c r="I179" s="11"/>
      <c r="J179" s="11"/>
    </row>
    <row r="180" spans="1:10" s="2" customFormat="1" hidden="1">
      <c r="A180" s="235" t="s">
        <v>42</v>
      </c>
      <c r="B180" s="236"/>
      <c r="C180" s="236"/>
      <c r="D180" s="236"/>
      <c r="E180" s="236"/>
      <c r="F180" s="236"/>
      <c r="G180" s="236"/>
      <c r="H180" s="236"/>
      <c r="I180" s="237"/>
      <c r="J180" s="12"/>
    </row>
    <row r="181" spans="1:10" hidden="1">
      <c r="A181" s="13" t="s">
        <v>7</v>
      </c>
      <c r="B181" s="31"/>
      <c r="C181" s="31"/>
      <c r="D181" s="47"/>
      <c r="E181" s="31"/>
      <c r="F181" s="47"/>
      <c r="G181" s="31"/>
      <c r="H181" s="47"/>
      <c r="I181" s="11"/>
      <c r="J181" s="11"/>
    </row>
    <row r="182" spans="1:10" ht="31.5" hidden="1">
      <c r="A182" s="13" t="s">
        <v>9</v>
      </c>
      <c r="B182" s="31"/>
      <c r="C182" s="31"/>
      <c r="D182" s="47"/>
      <c r="E182" s="31"/>
      <c r="F182" s="47"/>
      <c r="G182" s="31"/>
      <c r="H182" s="47"/>
      <c r="I182" s="11"/>
      <c r="J182" s="11"/>
    </row>
    <row r="183" spans="1:10" hidden="1">
      <c r="A183" s="13" t="s">
        <v>5</v>
      </c>
      <c r="B183" s="31"/>
      <c r="C183" s="31"/>
      <c r="D183" s="47"/>
      <c r="E183" s="31"/>
      <c r="F183" s="47"/>
      <c r="G183" s="31"/>
      <c r="H183" s="47"/>
      <c r="I183" s="11"/>
      <c r="J183" s="11"/>
    </row>
    <row r="184" spans="1:10" ht="31.5" hidden="1">
      <c r="A184" s="13" t="s">
        <v>6</v>
      </c>
      <c r="B184" s="31"/>
      <c r="C184" s="31"/>
      <c r="D184" s="47"/>
      <c r="E184" s="31"/>
      <c r="F184" s="47"/>
      <c r="G184" s="31"/>
      <c r="H184" s="47"/>
      <c r="I184" s="11"/>
      <c r="J184" s="11"/>
    </row>
    <row r="185" spans="1:10" s="2" customFormat="1" ht="18.75" hidden="1" customHeight="1">
      <c r="A185" s="235" t="s">
        <v>43</v>
      </c>
      <c r="B185" s="236"/>
      <c r="C185" s="236"/>
      <c r="D185" s="236"/>
      <c r="E185" s="236"/>
      <c r="F185" s="236"/>
      <c r="G185" s="236"/>
      <c r="H185" s="236"/>
      <c r="I185" s="237"/>
      <c r="J185" s="12"/>
    </row>
    <row r="186" spans="1:10" hidden="1">
      <c r="A186" s="13" t="s">
        <v>7</v>
      </c>
      <c r="B186" s="31"/>
      <c r="C186" s="31"/>
      <c r="D186" s="47"/>
      <c r="E186" s="31"/>
      <c r="F186" s="47"/>
      <c r="G186" s="31"/>
      <c r="H186" s="47"/>
      <c r="I186" s="11"/>
      <c r="J186" s="11"/>
    </row>
    <row r="187" spans="1:10" ht="31.5" hidden="1">
      <c r="A187" s="13" t="s">
        <v>9</v>
      </c>
      <c r="B187" s="31"/>
      <c r="C187" s="31"/>
      <c r="D187" s="47"/>
      <c r="E187" s="31"/>
      <c r="F187" s="47"/>
      <c r="G187" s="31"/>
      <c r="H187" s="47"/>
      <c r="I187" s="11"/>
      <c r="J187" s="11"/>
    </row>
    <row r="188" spans="1:10" hidden="1">
      <c r="A188" s="13" t="s">
        <v>5</v>
      </c>
      <c r="B188" s="31"/>
      <c r="C188" s="31"/>
      <c r="D188" s="47"/>
      <c r="E188" s="31"/>
      <c r="F188" s="47"/>
      <c r="G188" s="31"/>
      <c r="H188" s="47"/>
      <c r="I188" s="11"/>
      <c r="J188" s="11"/>
    </row>
    <row r="189" spans="1:10" ht="31.5" hidden="1">
      <c r="A189" s="13" t="s">
        <v>6</v>
      </c>
      <c r="B189" s="31"/>
      <c r="C189" s="31"/>
      <c r="D189" s="47"/>
      <c r="E189" s="31"/>
      <c r="F189" s="47"/>
      <c r="G189" s="31"/>
      <c r="H189" s="47"/>
      <c r="I189" s="11"/>
      <c r="J189" s="11"/>
    </row>
    <row r="190" spans="1:10" s="2" customFormat="1" hidden="1">
      <c r="A190" s="235" t="s">
        <v>44</v>
      </c>
      <c r="B190" s="236"/>
      <c r="C190" s="236"/>
      <c r="D190" s="236"/>
      <c r="E190" s="236"/>
      <c r="F190" s="236"/>
      <c r="G190" s="236"/>
      <c r="H190" s="236"/>
      <c r="I190" s="237"/>
      <c r="J190" s="12"/>
    </row>
    <row r="191" spans="1:10" ht="20.25" hidden="1" customHeight="1">
      <c r="A191" s="13" t="s">
        <v>7</v>
      </c>
      <c r="B191" s="31">
        <v>1892.0474999999999</v>
      </c>
      <c r="C191" s="31">
        <v>1892.0474999999999</v>
      </c>
      <c r="D191" s="47">
        <f t="shared" ref="D191" si="98">C191*100/B191</f>
        <v>100</v>
      </c>
      <c r="E191" s="31">
        <v>1892.0474999999999</v>
      </c>
      <c r="F191" s="47">
        <f>E191*100/B191</f>
        <v>100</v>
      </c>
      <c r="G191" s="45">
        <v>1892.0474999999999</v>
      </c>
      <c r="H191" s="47">
        <f t="shared" ref="H191" si="99">G191*100/B191</f>
        <v>100</v>
      </c>
      <c r="I191" s="11" t="s">
        <v>169</v>
      </c>
      <c r="J191" s="11"/>
    </row>
    <row r="192" spans="1:10" ht="31.5" hidden="1">
      <c r="A192" s="13" t="s">
        <v>9</v>
      </c>
      <c r="B192" s="31"/>
      <c r="C192" s="31"/>
      <c r="D192" s="47"/>
      <c r="E192" s="31"/>
      <c r="F192" s="47"/>
      <c r="G192" s="45"/>
      <c r="H192" s="47"/>
      <c r="I192" s="11"/>
      <c r="J192" s="11"/>
    </row>
    <row r="193" spans="1:10" ht="21.75" hidden="1" customHeight="1">
      <c r="A193" s="13" t="s">
        <v>5</v>
      </c>
      <c r="B193" s="31">
        <f>1380.0475</f>
        <v>1380.0474999999999</v>
      </c>
      <c r="C193" s="31">
        <v>1380.0474999999999</v>
      </c>
      <c r="D193" s="47">
        <f t="shared" ref="D193" si="100">C193*100/B193</f>
        <v>100.00000000000001</v>
      </c>
      <c r="E193" s="31">
        <v>1380.0474999999999</v>
      </c>
      <c r="F193" s="47">
        <f>E193*100/B193</f>
        <v>100.00000000000001</v>
      </c>
      <c r="G193" s="45">
        <v>1380.0474999999999</v>
      </c>
      <c r="H193" s="47">
        <f t="shared" ref="H193" si="101">G193*100/B193</f>
        <v>100.00000000000001</v>
      </c>
      <c r="I193" s="11"/>
      <c r="J193" s="11"/>
    </row>
    <row r="194" spans="1:10" ht="31.5" hidden="1">
      <c r="A194" s="13" t="s">
        <v>6</v>
      </c>
      <c r="B194" s="31"/>
      <c r="C194" s="31"/>
      <c r="D194" s="47"/>
      <c r="E194" s="31"/>
      <c r="F194" s="47"/>
      <c r="G194" s="31"/>
      <c r="H194" s="47"/>
      <c r="I194" s="11"/>
      <c r="J194" s="11"/>
    </row>
    <row r="195" spans="1:10" s="2" customFormat="1" hidden="1">
      <c r="A195" s="235" t="s">
        <v>45</v>
      </c>
      <c r="B195" s="236"/>
      <c r="C195" s="236"/>
      <c r="D195" s="236"/>
      <c r="E195" s="236"/>
      <c r="F195" s="236"/>
      <c r="G195" s="236"/>
      <c r="H195" s="236"/>
      <c r="I195" s="237"/>
      <c r="J195" s="12"/>
    </row>
    <row r="196" spans="1:10" hidden="1">
      <c r="A196" s="13" t="s">
        <v>7</v>
      </c>
      <c r="B196" s="31"/>
      <c r="C196" s="31"/>
      <c r="D196" s="47"/>
      <c r="E196" s="31"/>
      <c r="F196" s="47"/>
      <c r="G196" s="31"/>
      <c r="H196" s="47"/>
      <c r="I196" s="11"/>
      <c r="J196" s="11"/>
    </row>
    <row r="197" spans="1:10" ht="31.5" hidden="1">
      <c r="A197" s="13" t="s">
        <v>9</v>
      </c>
      <c r="B197" s="31"/>
      <c r="C197" s="31"/>
      <c r="D197" s="47"/>
      <c r="E197" s="31"/>
      <c r="F197" s="47"/>
      <c r="G197" s="31"/>
      <c r="H197" s="47"/>
      <c r="I197" s="11"/>
      <c r="J197" s="11"/>
    </row>
    <row r="198" spans="1:10" ht="34.5" hidden="1" customHeight="1">
      <c r="A198" s="13" t="s">
        <v>5</v>
      </c>
      <c r="B198" s="31"/>
      <c r="C198" s="31"/>
      <c r="D198" s="47"/>
      <c r="E198" s="31"/>
      <c r="F198" s="47"/>
      <c r="G198" s="31"/>
      <c r="H198" s="47"/>
      <c r="I198" s="11"/>
      <c r="J198" s="11"/>
    </row>
    <row r="199" spans="1:10" ht="31.5" hidden="1">
      <c r="A199" s="13" t="s">
        <v>6</v>
      </c>
      <c r="B199" s="31"/>
      <c r="C199" s="31"/>
      <c r="D199" s="47"/>
      <c r="E199" s="31"/>
      <c r="F199" s="47"/>
      <c r="G199" s="31"/>
      <c r="H199" s="47"/>
      <c r="I199" s="11"/>
      <c r="J199" s="11"/>
    </row>
    <row r="200" spans="1:10" ht="27.75" hidden="1" customHeight="1">
      <c r="A200" s="238" t="s">
        <v>46</v>
      </c>
      <c r="B200" s="239"/>
      <c r="C200" s="239"/>
      <c r="D200" s="239"/>
      <c r="E200" s="239"/>
      <c r="F200" s="239"/>
      <c r="G200" s="239"/>
      <c r="H200" s="239"/>
      <c r="I200" s="239"/>
      <c r="J200" s="240"/>
    </row>
    <row r="201" spans="1:10" ht="31.5" hidden="1">
      <c r="A201" s="13" t="s">
        <v>7</v>
      </c>
      <c r="B201" s="31">
        <v>11</v>
      </c>
      <c r="C201" s="31">
        <v>0</v>
      </c>
      <c r="D201" s="47">
        <f t="shared" ref="D201" si="102">C201*100/B201</f>
        <v>0</v>
      </c>
      <c r="E201" s="31">
        <v>0</v>
      </c>
      <c r="F201" s="47">
        <f>E201*100/B201</f>
        <v>0</v>
      </c>
      <c r="G201" s="45">
        <v>0</v>
      </c>
      <c r="H201" s="47">
        <f t="shared" ref="H201" si="103">G201*100/B201</f>
        <v>0</v>
      </c>
      <c r="I201" s="11"/>
      <c r="J201" s="11" t="s">
        <v>186</v>
      </c>
    </row>
    <row r="202" spans="1:10" ht="31.5" hidden="1">
      <c r="A202" s="13" t="s">
        <v>9</v>
      </c>
      <c r="B202" s="31"/>
      <c r="C202" s="31"/>
      <c r="D202" s="47"/>
      <c r="E202" s="31"/>
      <c r="F202" s="47"/>
      <c r="G202" s="31"/>
      <c r="H202" s="47"/>
      <c r="I202" s="11"/>
      <c r="J202" s="11"/>
    </row>
    <row r="203" spans="1:10" hidden="1">
      <c r="A203" s="13" t="s">
        <v>5</v>
      </c>
      <c r="B203" s="31">
        <v>11</v>
      </c>
      <c r="C203" s="31">
        <v>0</v>
      </c>
      <c r="D203" s="47">
        <f t="shared" ref="D203" si="104">C203*100/B203</f>
        <v>0</v>
      </c>
      <c r="E203" s="31">
        <v>0</v>
      </c>
      <c r="F203" s="47">
        <f>E203*100/B203</f>
        <v>0</v>
      </c>
      <c r="G203" s="45">
        <v>0</v>
      </c>
      <c r="H203" s="47">
        <f t="shared" ref="H203" si="105">G203*100/B203</f>
        <v>0</v>
      </c>
      <c r="I203" s="11"/>
      <c r="J203" s="11"/>
    </row>
    <row r="204" spans="1:10" ht="31.5" hidden="1">
      <c r="A204" s="13" t="s">
        <v>6</v>
      </c>
      <c r="B204" s="31"/>
      <c r="C204" s="31"/>
      <c r="D204" s="47"/>
      <c r="E204" s="31"/>
      <c r="F204" s="47"/>
      <c r="G204" s="31"/>
      <c r="H204" s="47"/>
      <c r="I204" s="11"/>
      <c r="J204" s="11"/>
    </row>
    <row r="205" spans="1:10" ht="32.25" hidden="1" customHeight="1">
      <c r="A205" s="238" t="s">
        <v>47</v>
      </c>
      <c r="B205" s="239"/>
      <c r="C205" s="239"/>
      <c r="D205" s="239"/>
      <c r="E205" s="239"/>
      <c r="F205" s="239"/>
      <c r="G205" s="239"/>
      <c r="H205" s="239"/>
      <c r="I205" s="239"/>
      <c r="J205" s="240"/>
    </row>
    <row r="206" spans="1:10" hidden="1">
      <c r="A206" s="13" t="s">
        <v>7</v>
      </c>
      <c r="B206" s="31">
        <f>B211+B216+B221</f>
        <v>13348.028</v>
      </c>
      <c r="C206" s="31">
        <f>C211+C216+C221</f>
        <v>9186.4836099999993</v>
      </c>
      <c r="D206" s="47">
        <f t="shared" ref="D206" si="106">C206*100/B206</f>
        <v>68.822777491926146</v>
      </c>
      <c r="E206" s="31">
        <f>E211+E216+E221</f>
        <v>9180.9869899999994</v>
      </c>
      <c r="F206" s="47">
        <f>E206*100/B206</f>
        <v>68.781598225595559</v>
      </c>
      <c r="G206" s="31">
        <f>G211+G216+G221</f>
        <v>4805.2999999999993</v>
      </c>
      <c r="H206" s="47">
        <f t="shared" ref="H206" si="107">G206*100/B206</f>
        <v>36.000074318094022</v>
      </c>
      <c r="I206" s="11"/>
      <c r="J206" s="11"/>
    </row>
    <row r="207" spans="1:10" ht="31.5" hidden="1">
      <c r="A207" s="13" t="s">
        <v>9</v>
      </c>
      <c r="B207" s="31">
        <f t="shared" ref="B207:G209" si="108">B212+B217+B222</f>
        <v>0</v>
      </c>
      <c r="C207" s="31">
        <f t="shared" si="108"/>
        <v>0</v>
      </c>
      <c r="D207" s="47"/>
      <c r="E207" s="31">
        <f t="shared" si="108"/>
        <v>0</v>
      </c>
      <c r="F207" s="47"/>
      <c r="G207" s="31">
        <f t="shared" si="108"/>
        <v>0</v>
      </c>
      <c r="H207" s="47"/>
      <c r="I207" s="11"/>
      <c r="J207" s="11"/>
    </row>
    <row r="208" spans="1:10" hidden="1">
      <c r="A208" s="13" t="s">
        <v>5</v>
      </c>
      <c r="B208" s="31">
        <f t="shared" si="108"/>
        <v>4725</v>
      </c>
      <c r="C208" s="31">
        <f t="shared" si="108"/>
        <v>3218.6134699999998</v>
      </c>
      <c r="D208" s="47">
        <f t="shared" ref="D208" si="109">C208*100/B208</f>
        <v>68.118803597883584</v>
      </c>
      <c r="E208" s="31">
        <f t="shared" si="108"/>
        <v>3218.6134699999998</v>
      </c>
      <c r="F208" s="47">
        <f>E208*100/B208</f>
        <v>68.118803597883584</v>
      </c>
      <c r="G208" s="31">
        <f t="shared" si="108"/>
        <v>627.9</v>
      </c>
      <c r="H208" s="47">
        <f t="shared" ref="H208" si="110">G208*100/B208</f>
        <v>13.28888888888889</v>
      </c>
      <c r="I208" s="11"/>
      <c r="J208" s="11"/>
    </row>
    <row r="209" spans="1:10" ht="31.5" hidden="1">
      <c r="A209" s="13" t="s">
        <v>6</v>
      </c>
      <c r="B209" s="31">
        <f t="shared" si="108"/>
        <v>0</v>
      </c>
      <c r="C209" s="31">
        <f t="shared" si="108"/>
        <v>0</v>
      </c>
      <c r="D209" s="47"/>
      <c r="E209" s="31">
        <f t="shared" si="108"/>
        <v>0</v>
      </c>
      <c r="F209" s="47"/>
      <c r="G209" s="31">
        <f t="shared" si="108"/>
        <v>0</v>
      </c>
      <c r="H209" s="47"/>
      <c r="I209" s="11"/>
      <c r="J209" s="11"/>
    </row>
    <row r="210" spans="1:10" s="2" customFormat="1" ht="20.25" hidden="1" customHeight="1">
      <c r="A210" s="235" t="s">
        <v>48</v>
      </c>
      <c r="B210" s="236"/>
      <c r="C210" s="236"/>
      <c r="D210" s="236"/>
      <c r="E210" s="236"/>
      <c r="F210" s="236"/>
      <c r="G210" s="236"/>
      <c r="H210" s="236"/>
      <c r="I210" s="237"/>
      <c r="J210" s="12"/>
    </row>
    <row r="211" spans="1:10" ht="31.5" hidden="1">
      <c r="A211" s="13" t="s">
        <v>7</v>
      </c>
      <c r="B211" s="31">
        <v>4685</v>
      </c>
      <c r="C211" s="31">
        <v>3218.6134699999998</v>
      </c>
      <c r="D211" s="47">
        <f t="shared" ref="D211" si="111">C211*100/B211</f>
        <v>68.700394236926357</v>
      </c>
      <c r="E211" s="31">
        <v>3218.6134699999998</v>
      </c>
      <c r="F211" s="47">
        <f>E211*100/B211</f>
        <v>68.700394236926357</v>
      </c>
      <c r="G211" s="45">
        <v>627.9</v>
      </c>
      <c r="H211" s="47">
        <f t="shared" ref="H211" si="112">G211*100/B211</f>
        <v>13.402347918890074</v>
      </c>
      <c r="I211" s="11" t="s">
        <v>122</v>
      </c>
      <c r="J211" s="11" t="s">
        <v>171</v>
      </c>
    </row>
    <row r="212" spans="1:10" ht="31.5" hidden="1">
      <c r="A212" s="13" t="s">
        <v>9</v>
      </c>
      <c r="B212" s="31"/>
      <c r="C212" s="31"/>
      <c r="D212" s="47"/>
      <c r="E212" s="31"/>
      <c r="F212" s="47"/>
      <c r="G212" s="45"/>
      <c r="H212" s="47"/>
      <c r="I212" s="11"/>
      <c r="J212" s="11"/>
    </row>
    <row r="213" spans="1:10" ht="78.75" hidden="1">
      <c r="A213" s="13" t="s">
        <v>5</v>
      </c>
      <c r="B213" s="31">
        <f>720+3965</f>
        <v>4685</v>
      </c>
      <c r="C213" s="31">
        <v>3218.6134699999998</v>
      </c>
      <c r="D213" s="47">
        <f t="shared" ref="D213" si="113">C213*100/B213</f>
        <v>68.700394236926357</v>
      </c>
      <c r="E213" s="31">
        <v>3218.6134699999998</v>
      </c>
      <c r="F213" s="47">
        <f>E213*100/B213</f>
        <v>68.700394236926357</v>
      </c>
      <c r="G213" s="45">
        <v>627.9</v>
      </c>
      <c r="H213" s="47">
        <f t="shared" ref="H213" si="114">G213*100/B213</f>
        <v>13.402347918890074</v>
      </c>
      <c r="I213" s="11" t="s">
        <v>170</v>
      </c>
      <c r="J213" s="11" t="s">
        <v>172</v>
      </c>
    </row>
    <row r="214" spans="1:10" ht="31.5" hidden="1">
      <c r="A214" s="13" t="s">
        <v>6</v>
      </c>
      <c r="B214" s="31"/>
      <c r="C214" s="31"/>
      <c r="D214" s="47"/>
      <c r="E214" s="31"/>
      <c r="F214" s="47"/>
      <c r="G214" s="31"/>
      <c r="H214" s="47"/>
      <c r="I214" s="11"/>
      <c r="J214" s="11"/>
    </row>
    <row r="215" spans="1:10" s="2" customFormat="1" ht="18.75" hidden="1" customHeight="1">
      <c r="A215" s="235" t="s">
        <v>49</v>
      </c>
      <c r="B215" s="236"/>
      <c r="C215" s="236"/>
      <c r="D215" s="236"/>
      <c r="E215" s="236"/>
      <c r="F215" s="236"/>
      <c r="G215" s="236"/>
      <c r="H215" s="236"/>
      <c r="I215" s="237"/>
      <c r="J215" s="12"/>
    </row>
    <row r="216" spans="1:10" ht="78.75" hidden="1">
      <c r="A216" s="13" t="s">
        <v>7</v>
      </c>
      <c r="B216" s="31">
        <v>40</v>
      </c>
      <c r="C216" s="31">
        <v>0</v>
      </c>
      <c r="D216" s="47">
        <f t="shared" ref="D216" si="115">C216*100/B216</f>
        <v>0</v>
      </c>
      <c r="E216" s="31">
        <v>0</v>
      </c>
      <c r="F216" s="47"/>
      <c r="G216" s="45">
        <v>0</v>
      </c>
      <c r="H216" s="47">
        <f t="shared" ref="H216" si="116">G216*100/B216</f>
        <v>0</v>
      </c>
      <c r="I216" s="11"/>
      <c r="J216" s="11" t="s">
        <v>173</v>
      </c>
    </row>
    <row r="217" spans="1:10" ht="31.5" hidden="1">
      <c r="A217" s="13" t="s">
        <v>9</v>
      </c>
      <c r="B217" s="31"/>
      <c r="C217" s="31"/>
      <c r="D217" s="47"/>
      <c r="E217" s="31"/>
      <c r="F217" s="47"/>
      <c r="G217" s="45"/>
      <c r="H217" s="47"/>
      <c r="I217" s="11"/>
      <c r="J217" s="11"/>
    </row>
    <row r="218" spans="1:10" hidden="1">
      <c r="A218" s="13" t="s">
        <v>5</v>
      </c>
      <c r="B218" s="31">
        <v>40</v>
      </c>
      <c r="C218" s="31">
        <v>0</v>
      </c>
      <c r="D218" s="47">
        <f t="shared" ref="D218" si="117">C218*100/B218</f>
        <v>0</v>
      </c>
      <c r="E218" s="31">
        <v>0</v>
      </c>
      <c r="F218" s="47"/>
      <c r="G218" s="45">
        <v>0</v>
      </c>
      <c r="H218" s="47">
        <f t="shared" ref="H218" si="118">G218*100/B218</f>
        <v>0</v>
      </c>
      <c r="I218" s="11"/>
      <c r="J218" s="11"/>
    </row>
    <row r="219" spans="1:10" ht="31.5" hidden="1">
      <c r="A219" s="13" t="s">
        <v>6</v>
      </c>
      <c r="B219" s="31"/>
      <c r="C219" s="31"/>
      <c r="D219" s="47"/>
      <c r="E219" s="31"/>
      <c r="F219" s="47"/>
      <c r="G219" s="31"/>
      <c r="H219" s="47"/>
      <c r="I219" s="11"/>
      <c r="J219" s="11"/>
    </row>
    <row r="220" spans="1:10" s="2" customFormat="1" hidden="1">
      <c r="A220" s="235" t="s">
        <v>22</v>
      </c>
      <c r="B220" s="236"/>
      <c r="C220" s="236"/>
      <c r="D220" s="236"/>
      <c r="E220" s="236"/>
      <c r="F220" s="236"/>
      <c r="G220" s="236"/>
      <c r="H220" s="236"/>
      <c r="I220" s="237"/>
      <c r="J220" s="12"/>
    </row>
    <row r="221" spans="1:10" ht="31.5" hidden="1">
      <c r="A221" s="13" t="s">
        <v>7</v>
      </c>
      <c r="B221" s="31">
        <v>8623.0280000000002</v>
      </c>
      <c r="C221" s="31">
        <v>5967.87014</v>
      </c>
      <c r="D221" s="47">
        <f t="shared" ref="D221" si="119">C221*100/B221</f>
        <v>69.208520951109051</v>
      </c>
      <c r="E221" s="31">
        <v>5962.3735200000001</v>
      </c>
      <c r="F221" s="47">
        <f>E221*100/B221</f>
        <v>69.144777449406391</v>
      </c>
      <c r="G221" s="45">
        <v>4177.3999999999996</v>
      </c>
      <c r="H221" s="47">
        <f t="shared" ref="H221" si="120">G221*100/B221</f>
        <v>48.444699472157566</v>
      </c>
      <c r="I221" s="11" t="s">
        <v>123</v>
      </c>
      <c r="J221" s="11" t="s">
        <v>187</v>
      </c>
    </row>
    <row r="222" spans="1:10" ht="31.5" hidden="1">
      <c r="A222" s="13" t="s">
        <v>9</v>
      </c>
      <c r="B222" s="31"/>
      <c r="C222" s="31"/>
      <c r="D222" s="47"/>
      <c r="E222" s="31"/>
      <c r="F222" s="47"/>
      <c r="G222" s="31"/>
      <c r="H222" s="47"/>
      <c r="I222" s="11"/>
      <c r="J222" s="11"/>
    </row>
    <row r="223" spans="1:10" hidden="1">
      <c r="A223" s="13" t="s">
        <v>5</v>
      </c>
      <c r="B223" s="31"/>
      <c r="C223" s="31"/>
      <c r="D223" s="47"/>
      <c r="E223" s="31"/>
      <c r="F223" s="47"/>
      <c r="G223" s="31"/>
      <c r="H223" s="47"/>
      <c r="I223" s="11"/>
      <c r="J223" s="11"/>
    </row>
    <row r="224" spans="1:10" ht="31.5" hidden="1">
      <c r="A224" s="13" t="s">
        <v>6</v>
      </c>
      <c r="B224" s="31"/>
      <c r="C224" s="31"/>
      <c r="D224" s="47"/>
      <c r="E224" s="31"/>
      <c r="F224" s="47"/>
      <c r="G224" s="31"/>
      <c r="H224" s="47"/>
      <c r="I224" s="11"/>
      <c r="J224" s="11"/>
    </row>
    <row r="225" spans="1:10" ht="26.25" hidden="1" customHeight="1">
      <c r="A225" s="238" t="s">
        <v>50</v>
      </c>
      <c r="B225" s="239"/>
      <c r="C225" s="239"/>
      <c r="D225" s="239"/>
      <c r="E225" s="239"/>
      <c r="F225" s="239"/>
      <c r="G225" s="239"/>
      <c r="H225" s="239"/>
      <c r="I225" s="239"/>
      <c r="J225" s="240"/>
    </row>
    <row r="226" spans="1:10" ht="47.25" hidden="1">
      <c r="A226" s="13" t="s">
        <v>7</v>
      </c>
      <c r="B226" s="31">
        <v>106</v>
      </c>
      <c r="C226" s="31">
        <v>0</v>
      </c>
      <c r="D226" s="47">
        <f t="shared" ref="D226" si="121">C226*100/B226</f>
        <v>0</v>
      </c>
      <c r="E226" s="31">
        <v>0</v>
      </c>
      <c r="F226" s="47">
        <f>E226*100/B226</f>
        <v>0</v>
      </c>
      <c r="G226" s="31">
        <v>0</v>
      </c>
      <c r="H226" s="47">
        <f t="shared" ref="H226" si="122">G226*100/B226</f>
        <v>0</v>
      </c>
      <c r="I226" s="11"/>
      <c r="J226" s="11" t="s">
        <v>190</v>
      </c>
    </row>
    <row r="227" spans="1:10" ht="31.5" hidden="1">
      <c r="A227" s="13" t="s">
        <v>9</v>
      </c>
      <c r="B227" s="31"/>
      <c r="C227" s="31"/>
      <c r="D227" s="47"/>
      <c r="E227" s="31"/>
      <c r="F227" s="47"/>
      <c r="G227" s="31"/>
      <c r="H227" s="47"/>
      <c r="I227" s="11"/>
      <c r="J227" s="11"/>
    </row>
    <row r="228" spans="1:10" hidden="1">
      <c r="A228" s="13" t="s">
        <v>5</v>
      </c>
      <c r="B228" s="31">
        <v>56</v>
      </c>
      <c r="C228" s="31">
        <v>0</v>
      </c>
      <c r="D228" s="47">
        <f t="shared" ref="D228" si="123">C228*100/B228</f>
        <v>0</v>
      </c>
      <c r="E228" s="31">
        <v>0</v>
      </c>
      <c r="F228" s="47">
        <f>E228*100/B228</f>
        <v>0</v>
      </c>
      <c r="G228" s="31">
        <v>0</v>
      </c>
      <c r="H228" s="47">
        <f t="shared" ref="H228" si="124">G228*100/B228</f>
        <v>0</v>
      </c>
      <c r="I228" s="11"/>
      <c r="J228" s="11"/>
    </row>
    <row r="229" spans="1:10" ht="31.5" hidden="1">
      <c r="A229" s="13" t="s">
        <v>6</v>
      </c>
      <c r="B229" s="31"/>
      <c r="C229" s="31"/>
      <c r="D229" s="47"/>
      <c r="E229" s="31"/>
      <c r="F229" s="47"/>
      <c r="G229" s="31"/>
      <c r="H229" s="47"/>
      <c r="I229" s="11"/>
      <c r="J229" s="11"/>
    </row>
    <row r="230" spans="1:10" ht="26.25" hidden="1" customHeight="1">
      <c r="A230" s="238" t="s">
        <v>51</v>
      </c>
      <c r="B230" s="239"/>
      <c r="C230" s="239"/>
      <c r="D230" s="239"/>
      <c r="E230" s="239"/>
      <c r="F230" s="239"/>
      <c r="G230" s="239"/>
      <c r="H230" s="239"/>
      <c r="I230" s="239"/>
      <c r="J230" s="240"/>
    </row>
    <row r="231" spans="1:10" ht="70.5" hidden="1" customHeight="1">
      <c r="A231" s="13" t="s">
        <v>7</v>
      </c>
      <c r="B231" s="31">
        <v>14549.6</v>
      </c>
      <c r="C231" s="31">
        <v>9296.6411399999997</v>
      </c>
      <c r="D231" s="47">
        <f t="shared" ref="D231" si="125">C231*100/B231</f>
        <v>63.896197421234945</v>
      </c>
      <c r="E231" s="31">
        <v>9294.5608400000001</v>
      </c>
      <c r="F231" s="47">
        <f>E231*100/B231</f>
        <v>63.88189943366141</v>
      </c>
      <c r="G231" s="45">
        <v>6636.7</v>
      </c>
      <c r="H231" s="47">
        <f t="shared" ref="H231" si="126">G231*100/B231</f>
        <v>45.614312420960026</v>
      </c>
      <c r="I231" s="11" t="s">
        <v>153</v>
      </c>
      <c r="J231" s="11" t="s">
        <v>124</v>
      </c>
    </row>
    <row r="232" spans="1:10" ht="31.5" hidden="1">
      <c r="A232" s="13" t="s">
        <v>9</v>
      </c>
      <c r="B232" s="31"/>
      <c r="C232" s="31"/>
      <c r="D232" s="47"/>
      <c r="E232" s="31"/>
      <c r="F232" s="47"/>
      <c r="G232" s="31"/>
      <c r="H232" s="47"/>
      <c r="I232" s="11"/>
      <c r="J232" s="11"/>
    </row>
    <row r="233" spans="1:10" hidden="1">
      <c r="A233" s="13" t="s">
        <v>5</v>
      </c>
      <c r="B233" s="31"/>
      <c r="C233" s="31"/>
      <c r="D233" s="47"/>
      <c r="E233" s="31"/>
      <c r="F233" s="47"/>
      <c r="G233" s="31"/>
      <c r="H233" s="47"/>
      <c r="I233" s="11"/>
      <c r="J233" s="11"/>
    </row>
    <row r="234" spans="1:10" ht="31.5" hidden="1">
      <c r="A234" s="13" t="s">
        <v>6</v>
      </c>
      <c r="B234" s="31"/>
      <c r="C234" s="31"/>
      <c r="D234" s="47"/>
      <c r="E234" s="31"/>
      <c r="F234" s="47"/>
      <c r="G234" s="31"/>
      <c r="H234" s="47"/>
      <c r="I234" s="11"/>
      <c r="J234" s="11"/>
    </row>
    <row r="235" spans="1:10" ht="25.5" hidden="1" customHeight="1">
      <c r="A235" s="238" t="s">
        <v>52</v>
      </c>
      <c r="B235" s="239"/>
      <c r="C235" s="239"/>
      <c r="D235" s="239"/>
      <c r="E235" s="239"/>
      <c r="F235" s="239"/>
      <c r="G235" s="239"/>
      <c r="H235" s="239"/>
      <c r="I235" s="239"/>
      <c r="J235" s="240"/>
    </row>
    <row r="236" spans="1:10" ht="69" hidden="1" customHeight="1">
      <c r="A236" s="13" t="s">
        <v>7</v>
      </c>
      <c r="B236" s="31">
        <v>23.5</v>
      </c>
      <c r="C236" s="31">
        <v>0</v>
      </c>
      <c r="D236" s="47">
        <f t="shared" ref="D236" si="127">C236*100/B236</f>
        <v>0</v>
      </c>
      <c r="E236" s="31">
        <v>0</v>
      </c>
      <c r="F236" s="47">
        <f>E236*100/B236</f>
        <v>0</v>
      </c>
      <c r="G236" s="45">
        <v>0</v>
      </c>
      <c r="H236" s="47">
        <f t="shared" ref="H236" si="128">G236*100/B236</f>
        <v>0</v>
      </c>
      <c r="J236" s="11" t="s">
        <v>114</v>
      </c>
    </row>
    <row r="237" spans="1:10" ht="36" hidden="1" customHeight="1">
      <c r="A237" s="13" t="s">
        <v>9</v>
      </c>
      <c r="B237" s="31"/>
      <c r="C237" s="31"/>
      <c r="D237" s="47"/>
      <c r="E237" s="31"/>
      <c r="F237" s="47"/>
      <c r="G237" s="31"/>
      <c r="H237" s="47"/>
      <c r="I237" s="11"/>
      <c r="J237" s="11"/>
    </row>
    <row r="238" spans="1:10" ht="23.25" hidden="1" customHeight="1">
      <c r="A238" s="13" t="s">
        <v>5</v>
      </c>
      <c r="B238" s="31">
        <v>23.5</v>
      </c>
      <c r="C238" s="31">
        <v>0</v>
      </c>
      <c r="D238" s="47">
        <f t="shared" ref="D238" si="129">C238*100/B238</f>
        <v>0</v>
      </c>
      <c r="E238" s="31">
        <v>0</v>
      </c>
      <c r="F238" s="47">
        <f>E238*100/B238</f>
        <v>0</v>
      </c>
      <c r="G238" s="31">
        <v>0</v>
      </c>
      <c r="H238" s="47">
        <f t="shared" ref="H238" si="130">G238*100/B238</f>
        <v>0</v>
      </c>
      <c r="I238" s="11"/>
      <c r="J238" s="11"/>
    </row>
    <row r="239" spans="1:10" ht="31.5" hidden="1">
      <c r="A239" s="13" t="s">
        <v>6</v>
      </c>
      <c r="B239" s="31"/>
      <c r="C239" s="31"/>
      <c r="D239" s="47"/>
      <c r="E239" s="31"/>
      <c r="F239" s="47"/>
      <c r="G239" s="31"/>
      <c r="H239" s="47"/>
      <c r="I239" s="11"/>
      <c r="J239" s="11"/>
    </row>
    <row r="240" spans="1:10" ht="31.5" hidden="1" customHeight="1">
      <c r="A240" s="238" t="s">
        <v>53</v>
      </c>
      <c r="B240" s="239"/>
      <c r="C240" s="239"/>
      <c r="D240" s="239"/>
      <c r="E240" s="239"/>
      <c r="F240" s="239"/>
      <c r="G240" s="239"/>
      <c r="H240" s="239"/>
      <c r="I240" s="239"/>
      <c r="J240" s="240"/>
    </row>
    <row r="241" spans="1:10" ht="141.75" hidden="1">
      <c r="A241" s="13" t="s">
        <v>7</v>
      </c>
      <c r="B241" s="31">
        <v>104976.07234</v>
      </c>
      <c r="C241" s="31">
        <v>85776.89099</v>
      </c>
      <c r="D241" s="47">
        <f t="shared" ref="D241" si="131">C241*100/B241</f>
        <v>81.710897615013579</v>
      </c>
      <c r="E241" s="31">
        <v>85752.826289999997</v>
      </c>
      <c r="F241" s="47">
        <f>E241*100/B241</f>
        <v>81.687973629134163</v>
      </c>
      <c r="G241" s="45">
        <v>59923.6</v>
      </c>
      <c r="H241" s="47">
        <f t="shared" ref="H241" si="132">G241*100/B241</f>
        <v>57.083103477064228</v>
      </c>
      <c r="I241" s="11" t="s">
        <v>154</v>
      </c>
      <c r="J241" s="11"/>
    </row>
    <row r="242" spans="1:10" ht="31.5" hidden="1">
      <c r="A242" s="13" t="s">
        <v>9</v>
      </c>
      <c r="B242" s="31"/>
      <c r="C242" s="31"/>
      <c r="D242" s="47"/>
      <c r="E242" s="31"/>
      <c r="F242" s="47"/>
      <c r="G242" s="45"/>
      <c r="H242" s="47"/>
      <c r="I242" s="11"/>
      <c r="J242" s="11"/>
    </row>
    <row r="243" spans="1:10" ht="141.75" hidden="1">
      <c r="A243" s="13" t="s">
        <v>5</v>
      </c>
      <c r="B243" s="31">
        <f>87214+6</f>
        <v>87220</v>
      </c>
      <c r="C243" s="31">
        <v>73036.2</v>
      </c>
      <c r="D243" s="47">
        <f t="shared" ref="D243" si="133">C243*100/B243</f>
        <v>83.737904150424214</v>
      </c>
      <c r="E243" s="31">
        <v>73015.741150000002</v>
      </c>
      <c r="F243" s="47">
        <f>E243*100/B243</f>
        <v>83.7144475464343</v>
      </c>
      <c r="G243" s="45">
        <v>50905</v>
      </c>
      <c r="H243" s="47">
        <f t="shared" ref="H243" si="134">G243*100/B243</f>
        <v>58.363907360697091</v>
      </c>
      <c r="I243" s="11" t="s">
        <v>155</v>
      </c>
      <c r="J243" s="11"/>
    </row>
    <row r="244" spans="1:10" ht="31.5" hidden="1">
      <c r="A244" s="13" t="s">
        <v>6</v>
      </c>
      <c r="B244" s="31"/>
      <c r="C244" s="31"/>
      <c r="D244" s="47"/>
      <c r="E244" s="31"/>
      <c r="F244" s="47"/>
      <c r="G244" s="31"/>
      <c r="H244" s="47"/>
      <c r="I244" s="11"/>
      <c r="J244" s="11"/>
    </row>
    <row r="246" spans="1:10">
      <c r="A246" s="234" t="s">
        <v>112</v>
      </c>
      <c r="B246" s="234"/>
      <c r="C246" s="234"/>
      <c r="D246" s="234"/>
      <c r="E246" s="234"/>
      <c r="F246" s="50"/>
    </row>
    <row r="249" spans="1:10" ht="54.75" hidden="1" customHeight="1"/>
    <row r="250" spans="1:10" ht="20.25" hidden="1">
      <c r="A250" s="231" t="s">
        <v>106</v>
      </c>
      <c r="B250" s="231"/>
      <c r="C250" s="19"/>
      <c r="D250" s="48"/>
      <c r="E250" s="19"/>
      <c r="F250" s="48"/>
      <c r="G250" s="19"/>
      <c r="H250" s="48"/>
      <c r="I250" s="19"/>
      <c r="J250" s="18"/>
    </row>
    <row r="251" spans="1:10" ht="20.25" hidden="1">
      <c r="A251" s="44" t="s">
        <v>107</v>
      </c>
      <c r="B251" s="33"/>
      <c r="C251" s="20"/>
      <c r="D251" s="48"/>
      <c r="E251" s="19"/>
      <c r="F251" s="48"/>
      <c r="G251" s="19"/>
      <c r="H251" s="48"/>
      <c r="I251" s="19"/>
      <c r="J251" s="21"/>
    </row>
    <row r="252" spans="1:10" ht="20.25" hidden="1">
      <c r="A252" s="8" t="s">
        <v>108</v>
      </c>
      <c r="B252" s="33"/>
      <c r="C252" s="22"/>
      <c r="D252" s="52"/>
      <c r="E252" s="22"/>
      <c r="F252" s="52"/>
      <c r="G252" s="9"/>
      <c r="H252" s="52"/>
      <c r="I252" s="9" t="s">
        <v>109</v>
      </c>
      <c r="J252" s="23"/>
    </row>
    <row r="253" spans="1:10" ht="18.75" hidden="1">
      <c r="A253" s="6"/>
      <c r="B253" s="34"/>
      <c r="C253" s="23"/>
      <c r="D253" s="53"/>
      <c r="E253" s="23"/>
      <c r="F253" s="53"/>
      <c r="G253" s="17"/>
      <c r="H253" s="54"/>
      <c r="I253" s="24"/>
      <c r="J253" s="23"/>
    </row>
    <row r="254" spans="1:10" ht="57.75" customHeight="1">
      <c r="A254" s="3"/>
      <c r="B254" s="35"/>
      <c r="C254" s="17"/>
      <c r="D254" s="54"/>
      <c r="E254" s="17"/>
      <c r="F254" s="54"/>
      <c r="G254" s="17"/>
      <c r="H254" s="54"/>
      <c r="I254" s="14"/>
      <c r="J254" s="17"/>
    </row>
    <row r="255" spans="1:10" ht="16.5">
      <c r="A255" s="10" t="s">
        <v>110</v>
      </c>
      <c r="B255" s="36"/>
      <c r="C255" s="17"/>
      <c r="D255" s="54"/>
      <c r="E255" s="17"/>
      <c r="F255" s="54"/>
      <c r="G255" s="17"/>
      <c r="H255" s="54"/>
      <c r="I255" s="14"/>
      <c r="J255" s="17"/>
    </row>
    <row r="256" spans="1:10" ht="16.5">
      <c r="A256" s="232" t="s">
        <v>111</v>
      </c>
      <c r="B256" s="232"/>
      <c r="C256" s="17"/>
      <c r="D256" s="54"/>
      <c r="E256" s="17"/>
      <c r="F256" s="54"/>
      <c r="G256" s="17"/>
      <c r="H256" s="54"/>
      <c r="I256" s="14"/>
      <c r="J256" s="17"/>
    </row>
  </sheetData>
  <mergeCells count="54">
    <mergeCell ref="A20:I20"/>
    <mergeCell ref="A1:J1"/>
    <mergeCell ref="A2:J2"/>
    <mergeCell ref="A3:J3"/>
    <mergeCell ref="A10:J10"/>
    <mergeCell ref="A15:I15"/>
    <mergeCell ref="A75:I75"/>
    <mergeCell ref="J23:J24"/>
    <mergeCell ref="A25:J25"/>
    <mergeCell ref="A30:J30"/>
    <mergeCell ref="A35:I35"/>
    <mergeCell ref="A40:I40"/>
    <mergeCell ref="A45:I45"/>
    <mergeCell ref="A50:J50"/>
    <mergeCell ref="A55:J55"/>
    <mergeCell ref="A60:I60"/>
    <mergeCell ref="A65:I65"/>
    <mergeCell ref="A70:I70"/>
    <mergeCell ref="A135:I135"/>
    <mergeCell ref="A80:I80"/>
    <mergeCell ref="A85:J85"/>
    <mergeCell ref="A90:J90"/>
    <mergeCell ref="A95:I95"/>
    <mergeCell ref="A100:I100"/>
    <mergeCell ref="A105:I105"/>
    <mergeCell ref="A110:I110"/>
    <mergeCell ref="A115:J115"/>
    <mergeCell ref="A120:J120"/>
    <mergeCell ref="A125:J125"/>
    <mergeCell ref="A130:I130"/>
    <mergeCell ref="A195:I195"/>
    <mergeCell ref="A140:I140"/>
    <mergeCell ref="A145:I145"/>
    <mergeCell ref="A150:J150"/>
    <mergeCell ref="A155:J155"/>
    <mergeCell ref="A160:I160"/>
    <mergeCell ref="A165:I165"/>
    <mergeCell ref="A170:J170"/>
    <mergeCell ref="A175:J175"/>
    <mergeCell ref="A180:I180"/>
    <mergeCell ref="A185:I185"/>
    <mergeCell ref="A190:I190"/>
    <mergeCell ref="A256:B256"/>
    <mergeCell ref="A200:J200"/>
    <mergeCell ref="A205:J205"/>
    <mergeCell ref="A210:I210"/>
    <mergeCell ref="A215:I215"/>
    <mergeCell ref="A220:I220"/>
    <mergeCell ref="A225:J225"/>
    <mergeCell ref="A230:J230"/>
    <mergeCell ref="A235:J235"/>
    <mergeCell ref="A240:J240"/>
    <mergeCell ref="A246:E246"/>
    <mergeCell ref="A250:B250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horizontalDpi="180" verticalDpi="180" r:id="rId1"/>
  <rowBreaks count="3" manualBreakCount="3">
    <brk id="44" max="16383" man="1"/>
    <brk id="99" max="16383" man="1"/>
    <brk id="1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ОТЧЕТ</vt:lpstr>
      <vt:lpstr>ИНФОРМАЦИЯ</vt:lpstr>
      <vt:lpstr>ОТЧЕТ (2)</vt:lpstr>
      <vt:lpstr>ОТЧЕТ!_GoBack</vt:lpstr>
      <vt:lpstr>'ОТЧЕТ (2)'!_GoBack</vt:lpstr>
      <vt:lpstr>ИНФОРМАЦИЯ!Заголовки_для_печати</vt:lpstr>
      <vt:lpstr>ОТЧЕТ!Заголовки_для_печати</vt:lpstr>
      <vt:lpstr>'ОТЧЕТ (2)'!Заголовки_для_печати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2021-04-14T09:07:11Z</dcterms:modified>
</cp:coreProperties>
</file>