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 " sheetId="1" r:id="rId1"/>
  </sheets>
  <definedNames>
    <definedName name="_GoBack" localSheetId="0">'Лист1 '!#REF!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26" i="1"/>
  <c r="M16"/>
  <c r="M18"/>
  <c r="M37"/>
  <c r="L39"/>
  <c r="L37" s="1"/>
  <c r="K38"/>
  <c r="K37" s="1"/>
  <c r="O37"/>
  <c r="N37"/>
  <c r="J37"/>
  <c r="I37"/>
  <c r="H37"/>
  <c r="M36"/>
  <c r="M33"/>
  <c r="M32"/>
  <c r="L32"/>
  <c r="L30"/>
  <c r="M29"/>
  <c r="M20" s="1"/>
  <c r="K29"/>
  <c r="K26" s="1"/>
  <c r="M28"/>
  <c r="L28"/>
  <c r="M27"/>
  <c r="M19" s="1"/>
  <c r="O26"/>
  <c r="N26"/>
  <c r="J26"/>
  <c r="I26"/>
  <c r="I13" s="1"/>
  <c r="H26"/>
  <c r="M24"/>
  <c r="M21" s="1"/>
  <c r="L24"/>
  <c r="L22"/>
  <c r="L18" s="1"/>
  <c r="K22"/>
  <c r="O21"/>
  <c r="N21"/>
  <c r="L21"/>
  <c r="J21"/>
  <c r="I21"/>
  <c r="H21"/>
  <c r="O20"/>
  <c r="N20"/>
  <c r="L20"/>
  <c r="K20"/>
  <c r="J20"/>
  <c r="I20"/>
  <c r="H20"/>
  <c r="O19"/>
  <c r="N19"/>
  <c r="L19"/>
  <c r="K19"/>
  <c r="J19"/>
  <c r="I19"/>
  <c r="H19"/>
  <c r="O18"/>
  <c r="N18"/>
  <c r="J18"/>
  <c r="I18"/>
  <c r="H18"/>
  <c r="O17"/>
  <c r="N17"/>
  <c r="M17"/>
  <c r="L17"/>
  <c r="O16"/>
  <c r="N16"/>
  <c r="J16"/>
  <c r="I16"/>
  <c r="H16"/>
  <c r="O15"/>
  <c r="N15"/>
  <c r="O14"/>
  <c r="N14"/>
  <c r="H13"/>
  <c r="L16" l="1"/>
  <c r="L13" s="1"/>
  <c r="K18"/>
  <c r="L26"/>
  <c r="O13"/>
  <c r="J13"/>
  <c r="N13"/>
  <c r="K21"/>
  <c r="K16"/>
  <c r="K13" s="1"/>
  <c r="M13"/>
</calcChain>
</file>

<file path=xl/sharedStrings.xml><?xml version="1.0" encoding="utf-8"?>
<sst xmlns="http://schemas.openxmlformats.org/spreadsheetml/2006/main" count="119" uniqueCount="79">
  <si>
    <t xml:space="preserve">Приложение </t>
  </si>
  <si>
    <t>к постановлению администрации</t>
  </si>
  <si>
    <t xml:space="preserve">Усть-Абаканского района   </t>
  </si>
  <si>
    <t>Приложение</t>
  </si>
  <si>
    <t>к  муниципальной программе</t>
  </si>
  <si>
    <t>"Развитие физической культуры и спорта в                                        Усть-Абаканском районе"</t>
  </si>
  <si>
    <t>Программные мероприятия на 2016-2021 годы</t>
  </si>
  <si>
    <t>Статус № п/п</t>
  </si>
  <si>
    <t>Наименование муниципальной программы, подпрограммы,   основные мероприятия</t>
  </si>
  <si>
    <t>Ответственный исполнитель, соисполнители</t>
  </si>
  <si>
    <t>Код бюджетной классификации &lt;2&gt;</t>
  </si>
  <si>
    <t>Расходы (руб.), годы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</si>
  <si>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</si>
  <si>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</si>
  <si>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</si>
  <si>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</si>
  <si>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</si>
  <si>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</si>
  <si>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</si>
  <si>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</t>
  </si>
  <si>
    <t>«Развитие физической культуры и спорта в Усть-Абаканском районе»</t>
  </si>
  <si>
    <t>всего</t>
  </si>
  <si>
    <t>X</t>
  </si>
  <si>
    <t>Федеральный бюджет</t>
  </si>
  <si>
    <t>Республиканский бюджет</t>
  </si>
  <si>
    <t>Районный бюджет</t>
  </si>
  <si>
    <t>УФиЭ администрации</t>
  </si>
  <si>
    <t>УКМПСТ</t>
  </si>
  <si>
    <t>УО</t>
  </si>
  <si>
    <t>УЖКХ и строительства</t>
  </si>
  <si>
    <t xml:space="preserve">Основное мероприятие 1 </t>
  </si>
  <si>
    <t>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</si>
  <si>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</si>
  <si>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</si>
  <si>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</si>
  <si>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48,7 % к 2021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2021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23,6 % к 2021 году.</t>
  </si>
  <si>
    <t>1; 2; 3</t>
  </si>
  <si>
    <t>Мероприятие 1</t>
  </si>
  <si>
    <t>Мероприятия в сфере физической культуры и спорта</t>
  </si>
  <si>
    <t xml:space="preserve">УКМПСТ </t>
  </si>
  <si>
    <t>35001 22070</t>
  </si>
  <si>
    <t xml:space="preserve">Участие и проведение республиканских и российских соревнованиях </t>
  </si>
  <si>
    <t>Мероприятие 2</t>
  </si>
  <si>
    <t>Иные межбюджетные трансферты на мероприятия в сфере физической культуры и спорта</t>
  </si>
  <si>
    <t>Приобретение спортивной формы для хоккейной и футбольной команд Доможаковского сельсовета</t>
  </si>
  <si>
    <t>Основное мероприятие 2</t>
  </si>
  <si>
    <t>Обеспечение развития отрасли физической культуры и спорта</t>
  </si>
  <si>
    <t>Укрепление материально-технической базы</t>
  </si>
  <si>
    <t>0702</t>
  </si>
  <si>
    <t>35002 22480</t>
  </si>
  <si>
    <t xml:space="preserve">35002 22480 </t>
  </si>
  <si>
    <t>Строительство универсального спортивного зала п. Усть-Абакан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</si>
  <si>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</si>
  <si>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t>35002 42070</t>
  </si>
  <si>
    <t>Строительство универсального спортивного зала</t>
  </si>
  <si>
    <t>Мероприятие 3</t>
  </si>
  <si>
    <t>35002 22070</t>
  </si>
  <si>
    <t>Сертификация спортивного оборудования, приобретение спортивного инвентаря. Содержание имущества спортивной школы.</t>
  </si>
  <si>
    <t>Мероприятие 4</t>
  </si>
  <si>
    <t>Капитальный ремонт в муниципальных учреждениях, в том числе проектно-сметная документация</t>
  </si>
  <si>
    <t>35002 22180</t>
  </si>
  <si>
    <t>Ремонт системы отопления и канализационной системы в здании спорткомплекса и раздевалках, ремонт автоматической пожарной сигнализации</t>
  </si>
  <si>
    <t>Мероприятие 5</t>
  </si>
  <si>
    <t>Создание условий для занятий физической культурой и спортом</t>
  </si>
  <si>
    <t>Обустройство площадки, монтаж комплекса ГТО, ремонт асфальтобетонного покрытия роликодромма и беговых дорожек, освещение хоккейного корта, установка защитных экранов в спортзале, аренда льда, установка противопожарных дверей</t>
  </si>
  <si>
    <t>Мероприятие 6</t>
  </si>
  <si>
    <t xml:space="preserve">Мероприятие 6 </t>
  </si>
  <si>
    <t>Обеспечение деятельности подведомственных учреждений (МБУДО "Усть-Абаканская СШ")</t>
  </si>
  <si>
    <t>Обеспечение деятельности тренеров- преподавателей по спортивной подготовке.</t>
  </si>
  <si>
    <t>Основное мероприятие 3</t>
  </si>
  <si>
    <t>Физкультурно-оздоровительная работа с различными категориями населения</t>
  </si>
  <si>
    <t>35003 00000</t>
  </si>
  <si>
    <t>Проведение и участие в  районных массовых физкультурно-оздоровительных и спортивных мероприятий. Празднование  Дня Победы.</t>
  </si>
  <si>
    <t>35003 22070</t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</si>
  <si>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</si>
  <si>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Потылицына Н.А. </t>
  </si>
  <si>
    <t xml:space="preserve">Приобретение физкультурно-спортивного комплекса ГТО, укрепление спортивным инвентарем МБУДО «Усть-Абаканская СШ»  </t>
  </si>
  <si>
    <t>Актуализация ПСД на строительство универсального спортивного зала рп.Усть-Абакан</t>
  </si>
  <si>
    <t>от 30.12.2021 № 1355 - п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</si>
</sst>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68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3" fontId="9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11" fillId="0" borderId="0" xfId="0" applyFont="1"/>
    <xf numFmtId="0" fontId="5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12" fillId="2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3" fontId="13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5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17" fillId="0" borderId="0" xfId="0" applyFont="1" applyAlignment="1">
      <alignment wrapText="1"/>
    </xf>
    <xf numFmtId="0" fontId="17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3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49"/>
  <sheetViews>
    <sheetView tabSelected="1" zoomScale="80" zoomScaleNormal="80" workbookViewId="0">
      <selection activeCell="Q4" sqref="Q4:R4"/>
    </sheetView>
  </sheetViews>
  <sheetFormatPr defaultColWidth="8.7109375" defaultRowHeight="15"/>
  <cols>
    <col min="1" max="1" width="17.28515625" style="1" customWidth="1"/>
    <col min="2" max="2" width="36.140625" style="1" customWidth="1"/>
    <col min="3" max="3" width="18.5703125" style="1" customWidth="1"/>
    <col min="4" max="5" width="11.5703125" style="1" hidden="1" customWidth="1"/>
    <col min="6" max="6" width="14" style="2" hidden="1" customWidth="1"/>
    <col min="7" max="7" width="11.5703125" style="1" hidden="1" customWidth="1"/>
    <col min="8" max="9" width="12" style="1" customWidth="1"/>
    <col min="10" max="10" width="12.7109375" style="1" customWidth="1"/>
    <col min="11" max="11" width="13.28515625" style="1" customWidth="1"/>
    <col min="12" max="13" width="13" style="1" customWidth="1"/>
    <col min="14" max="14" width="14.5703125" style="1" hidden="1" customWidth="1"/>
    <col min="15" max="15" width="13.140625" style="1" hidden="1" customWidth="1"/>
    <col min="16" max="16" width="31.28515625" style="1" customWidth="1"/>
    <col min="17" max="17" width="48.42578125" style="1" customWidth="1"/>
    <col min="18" max="18" width="17.42578125" style="1" customWidth="1"/>
    <col min="19" max="1025" width="8.7109375" style="1"/>
  </cols>
  <sheetData>
    <row r="1" spans="1:18" ht="18.75"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Q1" s="5" t="s">
        <v>0</v>
      </c>
      <c r="R1" s="5"/>
    </row>
    <row r="2" spans="1:18" ht="18.75" customHeight="1">
      <c r="C2" s="3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  <c r="Q2" s="65" t="s">
        <v>1</v>
      </c>
      <c r="R2" s="65"/>
    </row>
    <row r="3" spans="1:18" ht="21" customHeight="1">
      <c r="C3" s="3"/>
      <c r="D3" s="3"/>
      <c r="E3" s="3"/>
      <c r="F3" s="4"/>
      <c r="G3" s="3"/>
      <c r="H3" s="3"/>
      <c r="I3" s="3"/>
      <c r="J3" s="3"/>
      <c r="K3" s="3"/>
      <c r="L3" s="3"/>
      <c r="M3" s="3"/>
      <c r="N3" s="3"/>
      <c r="O3" s="3"/>
      <c r="Q3" s="5" t="s">
        <v>2</v>
      </c>
      <c r="R3" s="5"/>
    </row>
    <row r="4" spans="1:18" ht="18.75" customHeight="1">
      <c r="C4" s="3"/>
      <c r="D4" s="3"/>
      <c r="E4" s="3"/>
      <c r="F4" s="4"/>
      <c r="G4" s="3"/>
      <c r="H4" s="3"/>
      <c r="I4" s="3"/>
      <c r="J4" s="3"/>
      <c r="K4" s="3"/>
      <c r="L4" s="3"/>
      <c r="M4" s="3"/>
      <c r="N4" s="3"/>
      <c r="O4" s="3"/>
      <c r="P4" s="6"/>
      <c r="Q4" s="66" t="s">
        <v>78</v>
      </c>
      <c r="R4" s="66"/>
    </row>
    <row r="5" spans="1:18" ht="35.25" customHeight="1">
      <c r="C5" s="3"/>
      <c r="D5" s="3"/>
      <c r="E5" s="3"/>
      <c r="F5" s="4"/>
      <c r="G5" s="3"/>
      <c r="H5" s="3"/>
      <c r="I5" s="3"/>
      <c r="J5" s="3"/>
      <c r="K5" s="3"/>
      <c r="L5" s="3"/>
      <c r="M5" s="3"/>
      <c r="N5" s="3"/>
      <c r="O5" s="3"/>
      <c r="P5" s="6"/>
      <c r="Q5" s="50" t="s">
        <v>3</v>
      </c>
      <c r="R5" s="50"/>
    </row>
    <row r="6" spans="1:18" ht="17.45" customHeight="1">
      <c r="C6" s="3"/>
      <c r="D6" s="3"/>
      <c r="E6" s="3"/>
      <c r="F6" s="4"/>
      <c r="G6" s="3"/>
      <c r="H6" s="3"/>
      <c r="I6" s="3"/>
      <c r="J6" s="3"/>
      <c r="K6" s="3"/>
      <c r="L6" s="3"/>
      <c r="M6" s="3"/>
      <c r="N6" s="3"/>
      <c r="O6" s="3"/>
      <c r="P6" s="6"/>
      <c r="Q6" s="65" t="s">
        <v>4</v>
      </c>
      <c r="R6" s="65"/>
    </row>
    <row r="7" spans="1:18" ht="45" customHeight="1">
      <c r="C7" s="3"/>
      <c r="D7" s="3"/>
      <c r="E7" s="3"/>
      <c r="F7" s="4"/>
      <c r="G7" s="3"/>
      <c r="H7" s="3"/>
      <c r="I7" s="3"/>
      <c r="J7" s="3"/>
      <c r="K7" s="3"/>
      <c r="L7" s="3"/>
      <c r="M7" s="3"/>
      <c r="N7" s="3"/>
      <c r="O7" s="3"/>
      <c r="P7" s="6"/>
      <c r="Q7" s="67" t="s">
        <v>5</v>
      </c>
      <c r="R7" s="67"/>
    </row>
    <row r="8" spans="1:18" ht="33" customHeight="1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</row>
    <row r="10" spans="1:18" ht="72.75" customHeight="1">
      <c r="A10" s="61" t="s">
        <v>7</v>
      </c>
      <c r="B10" s="62" t="s">
        <v>8</v>
      </c>
      <c r="C10" s="62" t="s">
        <v>9</v>
      </c>
      <c r="D10" s="63" t="s">
        <v>10</v>
      </c>
      <c r="E10" s="63"/>
      <c r="F10" s="63"/>
      <c r="G10" s="63"/>
      <c r="H10" s="64" t="s">
        <v>11</v>
      </c>
      <c r="I10" s="64"/>
      <c r="J10" s="64"/>
      <c r="K10" s="64"/>
      <c r="L10" s="64"/>
      <c r="M10" s="64"/>
      <c r="N10" s="64"/>
      <c r="O10" s="64"/>
      <c r="P10" s="62" t="s">
        <v>12</v>
      </c>
      <c r="Q10" s="62" t="s">
        <v>13</v>
      </c>
      <c r="R10" s="62" t="s">
        <v>14</v>
      </c>
    </row>
    <row r="11" spans="1:18" ht="51" customHeight="1">
      <c r="A11" s="61"/>
      <c r="B11" s="62"/>
      <c r="C11" s="62"/>
      <c r="D11" s="7" t="s">
        <v>15</v>
      </c>
      <c r="E11" s="7" t="s">
        <v>16</v>
      </c>
      <c r="F11" s="8" t="s">
        <v>17</v>
      </c>
      <c r="G11" s="7" t="s">
        <v>18</v>
      </c>
      <c r="H11" s="7">
        <v>2016</v>
      </c>
      <c r="I11" s="7">
        <v>2017</v>
      </c>
      <c r="J11" s="7">
        <v>2018</v>
      </c>
      <c r="K11" s="7">
        <v>2019</v>
      </c>
      <c r="L11" s="7">
        <v>2020</v>
      </c>
      <c r="M11" s="7">
        <v>2021</v>
      </c>
      <c r="N11" s="7">
        <v>2022</v>
      </c>
      <c r="O11" s="7">
        <v>2023</v>
      </c>
      <c r="P11" s="62"/>
      <c r="Q11" s="62"/>
      <c r="R11" s="62"/>
    </row>
    <row r="12" spans="1:18" ht="15.7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10">
        <v>6</v>
      </c>
      <c r="G12" s="9">
        <v>7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9">
        <v>9</v>
      </c>
      <c r="N12" s="9">
        <v>10</v>
      </c>
      <c r="O12" s="9">
        <v>10</v>
      </c>
      <c r="P12" s="9">
        <v>10</v>
      </c>
      <c r="Q12" s="9">
        <v>11</v>
      </c>
      <c r="R12" s="9">
        <v>13</v>
      </c>
    </row>
    <row r="13" spans="1:18" s="18" customFormat="1" ht="18.75" customHeight="1">
      <c r="A13" s="53" t="s">
        <v>19</v>
      </c>
      <c r="B13" s="53" t="s">
        <v>20</v>
      </c>
      <c r="C13" s="11" t="s">
        <v>21</v>
      </c>
      <c r="D13" s="12" t="s">
        <v>22</v>
      </c>
      <c r="E13" s="12" t="s">
        <v>22</v>
      </c>
      <c r="F13" s="13" t="s">
        <v>22</v>
      </c>
      <c r="G13" s="12" t="s">
        <v>22</v>
      </c>
      <c r="H13" s="14">
        <f>H21+H26+H37</f>
        <v>337300</v>
      </c>
      <c r="I13" s="14">
        <f>I21+I26+I37</f>
        <v>465300</v>
      </c>
      <c r="J13" s="15">
        <f>J21+J26+J37</f>
        <v>1203200</v>
      </c>
      <c r="K13" s="14">
        <f>K15+K16</f>
        <v>1336000</v>
      </c>
      <c r="L13" s="14">
        <f>L16+L15</f>
        <v>6295898</v>
      </c>
      <c r="M13" s="14">
        <f>M16+M15</f>
        <v>9532511</v>
      </c>
      <c r="N13" s="14" t="e">
        <f>N16+N15+N14</f>
        <v>#REF!</v>
      </c>
      <c r="O13" s="14" t="e">
        <f>O16+O15+O14</f>
        <v>#REF!</v>
      </c>
      <c r="P13" s="16"/>
      <c r="Q13" s="17"/>
      <c r="R13" s="54"/>
    </row>
    <row r="14" spans="1:18" s="18" customFormat="1" ht="30.75" hidden="1" customHeight="1">
      <c r="A14" s="53"/>
      <c r="B14" s="53"/>
      <c r="C14" s="19" t="s">
        <v>23</v>
      </c>
      <c r="D14" s="9"/>
      <c r="E14" s="9"/>
      <c r="F14" s="10"/>
      <c r="G14" s="9"/>
      <c r="H14" s="20">
        <v>0</v>
      </c>
      <c r="I14" s="20">
        <v>0</v>
      </c>
      <c r="J14" s="21">
        <v>0</v>
      </c>
      <c r="K14" s="20">
        <v>0</v>
      </c>
      <c r="L14" s="20">
        <v>0</v>
      </c>
      <c r="M14" s="20">
        <v>0</v>
      </c>
      <c r="N14" s="20" t="e">
        <f>#REF!</f>
        <v>#REF!</v>
      </c>
      <c r="O14" s="20" t="e">
        <f>#REF!</f>
        <v>#REF!</v>
      </c>
      <c r="P14" s="16"/>
      <c r="Q14" s="17"/>
      <c r="R14" s="54"/>
    </row>
    <row r="15" spans="1:18" s="18" customFormat="1" ht="31.5" hidden="1">
      <c r="A15" s="53"/>
      <c r="B15" s="53"/>
      <c r="C15" s="19" t="s">
        <v>24</v>
      </c>
      <c r="D15" s="9"/>
      <c r="E15" s="9"/>
      <c r="F15" s="10"/>
      <c r="G15" s="9"/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 t="e">
        <f>#REF!</f>
        <v>#REF!</v>
      </c>
      <c r="O15" s="20" t="e">
        <f>#REF!</f>
        <v>#REF!</v>
      </c>
      <c r="P15" s="16"/>
      <c r="Q15" s="17"/>
      <c r="R15" s="54"/>
    </row>
    <row r="16" spans="1:18" s="18" customFormat="1" ht="36.75" customHeight="1">
      <c r="A16" s="53"/>
      <c r="B16" s="53"/>
      <c r="C16" s="19" t="s">
        <v>25</v>
      </c>
      <c r="D16" s="9"/>
      <c r="E16" s="9"/>
      <c r="F16" s="10"/>
      <c r="G16" s="9"/>
      <c r="H16" s="20">
        <f>H22+H24+H27+H28+H29+H31+H32+H38+H39</f>
        <v>337300</v>
      </c>
      <c r="I16" s="20">
        <f>I22+I24+I27+I28+I29+I31+I32+I38+I39</f>
        <v>465300</v>
      </c>
      <c r="J16" s="20">
        <f>J22+J24+J27+J28+J29+J31+J32+J38+J39</f>
        <v>1203200</v>
      </c>
      <c r="K16" s="20">
        <f>K22+K24+K27+K28+K29+K31+K32+K38+K39+K30</f>
        <v>1336000</v>
      </c>
      <c r="L16" s="20">
        <f>L20+L19+L18+L17</f>
        <v>6295898</v>
      </c>
      <c r="M16" s="20">
        <f>M22+M24+M27+M28+M29+M31+M32+M38+M39+M34+M35+M33+M36+M23+M30</f>
        <v>9532511</v>
      </c>
      <c r="N16" s="20" t="e">
        <f>N22+N24+N27+N28+N29+N31+N32+N38+N39+#REF!+N36</f>
        <v>#REF!</v>
      </c>
      <c r="O16" s="20" t="e">
        <f>O22+O24+O27+O28+O29+O31+O32+O38+O39+#REF!+O36</f>
        <v>#REF!</v>
      </c>
      <c r="P16" s="16"/>
      <c r="Q16" s="17"/>
      <c r="R16" s="54"/>
    </row>
    <row r="17" spans="1:18" s="18" customFormat="1" ht="33.75" customHeight="1">
      <c r="A17" s="53"/>
      <c r="B17" s="53"/>
      <c r="C17" s="19" t="s">
        <v>26</v>
      </c>
      <c r="D17" s="9"/>
      <c r="E17" s="9"/>
      <c r="F17" s="10"/>
      <c r="G17" s="9"/>
      <c r="H17" s="20">
        <v>0</v>
      </c>
      <c r="I17" s="20">
        <v>0</v>
      </c>
      <c r="J17" s="20">
        <v>0</v>
      </c>
      <c r="K17" s="20">
        <v>0</v>
      </c>
      <c r="L17" s="20">
        <f>L25</f>
        <v>200000</v>
      </c>
      <c r="M17" s="20">
        <f>M25</f>
        <v>0</v>
      </c>
      <c r="N17" s="20">
        <f>N25</f>
        <v>0</v>
      </c>
      <c r="O17" s="20">
        <f>O25</f>
        <v>0</v>
      </c>
      <c r="P17" s="16"/>
      <c r="Q17" s="17"/>
      <c r="R17" s="54"/>
    </row>
    <row r="18" spans="1:18" s="18" customFormat="1" ht="15.75">
      <c r="A18" s="53"/>
      <c r="B18" s="53"/>
      <c r="C18" s="19" t="s">
        <v>27</v>
      </c>
      <c r="D18" s="9"/>
      <c r="E18" s="9" t="s">
        <v>22</v>
      </c>
      <c r="F18" s="10" t="s">
        <v>22</v>
      </c>
      <c r="G18" s="9" t="s">
        <v>22</v>
      </c>
      <c r="H18" s="20">
        <f>H22+H24+H38+H39+H28+H31+H32</f>
        <v>294300</v>
      </c>
      <c r="I18" s="20">
        <f>I22+I24+I38+I39+I28+I31+I32</f>
        <v>465300</v>
      </c>
      <c r="J18" s="20">
        <f>J22+J24+J38+J39+J28+J31+J32</f>
        <v>1203200</v>
      </c>
      <c r="K18" s="20">
        <f>K22+K24+K38+K39+K28+K31+K32+K30</f>
        <v>1285000</v>
      </c>
      <c r="L18" s="20">
        <f>L22+L24+L28+L30+L33+L38+L39+L32</f>
        <v>6035898</v>
      </c>
      <c r="M18" s="20">
        <f>M22+M24+M38+M39+M28+M31+M32+M33+M36+M23+M30</f>
        <v>7494990</v>
      </c>
      <c r="N18" s="20" t="e">
        <f>N22+N24+N38+N39+#REF!+N28+N31+N32+N33+N36</f>
        <v>#REF!</v>
      </c>
      <c r="O18" s="20" t="e">
        <f>O22+O24+O38+O39+#REF!+O28+O31+O32+O33+O36</f>
        <v>#REF!</v>
      </c>
      <c r="P18" s="17"/>
      <c r="Q18" s="17"/>
      <c r="R18" s="54"/>
    </row>
    <row r="19" spans="1:18" s="18" customFormat="1" ht="15.75">
      <c r="A19" s="53"/>
      <c r="B19" s="53"/>
      <c r="C19" s="19" t="s">
        <v>28</v>
      </c>
      <c r="D19" s="9"/>
      <c r="E19" s="9" t="s">
        <v>22</v>
      </c>
      <c r="F19" s="10" t="s">
        <v>22</v>
      </c>
      <c r="G19" s="9" t="s">
        <v>22</v>
      </c>
      <c r="H19" s="20">
        <f>H34</f>
        <v>0</v>
      </c>
      <c r="I19" s="20">
        <f>I34</f>
        <v>0</v>
      </c>
      <c r="J19" s="20">
        <f>J34</f>
        <v>0</v>
      </c>
      <c r="K19" s="20">
        <f>K27</f>
        <v>50000</v>
      </c>
      <c r="L19" s="20">
        <f>L27</f>
        <v>50000</v>
      </c>
      <c r="M19" s="20">
        <f>M27</f>
        <v>603421</v>
      </c>
      <c r="N19" s="20">
        <f>N27</f>
        <v>50000</v>
      </c>
      <c r="O19" s="20">
        <f>O27</f>
        <v>50000</v>
      </c>
      <c r="P19" s="17"/>
      <c r="Q19" s="17"/>
      <c r="R19" s="54"/>
    </row>
    <row r="20" spans="1:18" s="18" customFormat="1" ht="36.75" customHeight="1">
      <c r="A20" s="53"/>
      <c r="B20" s="53"/>
      <c r="C20" s="19" t="s">
        <v>29</v>
      </c>
      <c r="D20" s="9"/>
      <c r="E20" s="9" t="s">
        <v>22</v>
      </c>
      <c r="F20" s="10" t="s">
        <v>22</v>
      </c>
      <c r="G20" s="9" t="s">
        <v>22</v>
      </c>
      <c r="H20" s="20">
        <f t="shared" ref="H20:M20" si="0">H29</f>
        <v>43000</v>
      </c>
      <c r="I20" s="20">
        <f t="shared" si="0"/>
        <v>0</v>
      </c>
      <c r="J20" s="20">
        <f t="shared" si="0"/>
        <v>0</v>
      </c>
      <c r="K20" s="20">
        <f t="shared" si="0"/>
        <v>1000</v>
      </c>
      <c r="L20" s="20">
        <f t="shared" si="0"/>
        <v>10000</v>
      </c>
      <c r="M20" s="20">
        <f t="shared" si="0"/>
        <v>1434100</v>
      </c>
      <c r="N20" s="20" t="e">
        <f>N29+#REF!+#REF!+#REF!</f>
        <v>#REF!</v>
      </c>
      <c r="O20" s="20" t="e">
        <f>O29+#REF!+#REF!+#REF!</f>
        <v>#REF!</v>
      </c>
      <c r="P20" s="17"/>
      <c r="Q20" s="17"/>
      <c r="R20" s="54"/>
    </row>
    <row r="21" spans="1:18" s="28" customFormat="1" ht="53.25" customHeight="1">
      <c r="A21" s="22" t="s">
        <v>30</v>
      </c>
      <c r="B21" s="23" t="s">
        <v>31</v>
      </c>
      <c r="C21" s="23"/>
      <c r="D21" s="24">
        <v>905</v>
      </c>
      <c r="E21" s="25" t="s">
        <v>32</v>
      </c>
      <c r="F21" s="25" t="s">
        <v>33</v>
      </c>
      <c r="G21" s="24" t="s">
        <v>34</v>
      </c>
      <c r="H21" s="26">
        <f>H22+H24</f>
        <v>148000</v>
      </c>
      <c r="I21" s="26">
        <f>I22+I24</f>
        <v>148900</v>
      </c>
      <c r="J21" s="26">
        <f>J22+J24</f>
        <v>200000</v>
      </c>
      <c r="K21" s="26">
        <f>K22+K24</f>
        <v>205000</v>
      </c>
      <c r="L21" s="26">
        <f>L22+L24+L25</f>
        <v>308000</v>
      </c>
      <c r="M21" s="26">
        <f>M22+M24+M23</f>
        <v>201197</v>
      </c>
      <c r="N21" s="26">
        <f>N22+N24</f>
        <v>235000</v>
      </c>
      <c r="O21" s="26">
        <f>O22+O24</f>
        <v>235000</v>
      </c>
      <c r="P21" s="55" t="s">
        <v>35</v>
      </c>
      <c r="Q21" s="27"/>
      <c r="R21" s="52" t="s">
        <v>36</v>
      </c>
    </row>
    <row r="22" spans="1:18" ht="15.75">
      <c r="A22" s="51" t="s">
        <v>37</v>
      </c>
      <c r="B22" s="51" t="s">
        <v>38</v>
      </c>
      <c r="C22" s="27" t="s">
        <v>39</v>
      </c>
      <c r="D22" s="30">
        <v>905</v>
      </c>
      <c r="E22" s="31" t="s">
        <v>32</v>
      </c>
      <c r="F22" s="31" t="s">
        <v>40</v>
      </c>
      <c r="G22" s="30">
        <v>612</v>
      </c>
      <c r="H22" s="32">
        <v>117000</v>
      </c>
      <c r="I22" s="32">
        <v>120000</v>
      </c>
      <c r="J22" s="32">
        <v>140000</v>
      </c>
      <c r="K22" s="32">
        <f>150000-30000</f>
        <v>120000</v>
      </c>
      <c r="L22" s="32">
        <f>150000-50000-57000</f>
        <v>43000</v>
      </c>
      <c r="M22" s="32">
        <v>150000</v>
      </c>
      <c r="N22" s="32">
        <v>150000</v>
      </c>
      <c r="O22" s="32">
        <v>150000</v>
      </c>
      <c r="P22" s="55"/>
      <c r="Q22" s="55" t="s">
        <v>41</v>
      </c>
      <c r="R22" s="52"/>
    </row>
    <row r="23" spans="1:18" ht="15.75">
      <c r="A23" s="51"/>
      <c r="B23" s="51"/>
      <c r="C23" s="27" t="s">
        <v>27</v>
      </c>
      <c r="D23" s="30"/>
      <c r="E23" s="31"/>
      <c r="F23" s="31"/>
      <c r="G23" s="30"/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24100</v>
      </c>
      <c r="N23" s="32">
        <v>0</v>
      </c>
      <c r="O23" s="32">
        <v>0</v>
      </c>
      <c r="P23" s="55"/>
      <c r="Q23" s="55"/>
      <c r="R23" s="52"/>
    </row>
    <row r="24" spans="1:18" ht="15.75">
      <c r="A24" s="51"/>
      <c r="B24" s="51"/>
      <c r="C24" s="19" t="s">
        <v>27</v>
      </c>
      <c r="D24" s="9">
        <v>905</v>
      </c>
      <c r="E24" s="9">
        <v>1101</v>
      </c>
      <c r="F24" s="10" t="s">
        <v>40</v>
      </c>
      <c r="G24" s="9">
        <v>244</v>
      </c>
      <c r="H24" s="20">
        <v>31000</v>
      </c>
      <c r="I24" s="20">
        <v>28900</v>
      </c>
      <c r="J24" s="20">
        <v>60000</v>
      </c>
      <c r="K24" s="20">
        <v>85000</v>
      </c>
      <c r="L24" s="20">
        <f>85000+65000-85000</f>
        <v>65000</v>
      </c>
      <c r="M24" s="20">
        <f>85000-24100-33803</f>
        <v>27097</v>
      </c>
      <c r="N24" s="20">
        <v>85000</v>
      </c>
      <c r="O24" s="20">
        <v>85000</v>
      </c>
      <c r="P24" s="55"/>
      <c r="Q24" s="55"/>
      <c r="R24" s="52"/>
    </row>
    <row r="25" spans="1:18" ht="47.25">
      <c r="A25" s="29" t="s">
        <v>42</v>
      </c>
      <c r="B25" s="29" t="s">
        <v>43</v>
      </c>
      <c r="C25" s="19" t="s">
        <v>26</v>
      </c>
      <c r="D25" s="9"/>
      <c r="E25" s="9"/>
      <c r="F25" s="10"/>
      <c r="G25" s="9"/>
      <c r="H25" s="20">
        <v>0</v>
      </c>
      <c r="I25" s="20">
        <v>0</v>
      </c>
      <c r="J25" s="20">
        <v>0</v>
      </c>
      <c r="K25" s="20">
        <v>0</v>
      </c>
      <c r="L25" s="20">
        <v>200000</v>
      </c>
      <c r="M25" s="20">
        <v>0</v>
      </c>
      <c r="N25" s="20">
        <v>0</v>
      </c>
      <c r="O25" s="20">
        <v>0</v>
      </c>
      <c r="P25" s="55"/>
      <c r="Q25" s="29" t="s">
        <v>44</v>
      </c>
      <c r="R25" s="52"/>
    </row>
    <row r="26" spans="1:18" s="28" customFormat="1" ht="31.5">
      <c r="A26" s="22" t="s">
        <v>45</v>
      </c>
      <c r="B26" s="23" t="s">
        <v>46</v>
      </c>
      <c r="C26" s="23"/>
      <c r="D26" s="24"/>
      <c r="E26" s="24"/>
      <c r="F26" s="25"/>
      <c r="G26" s="24"/>
      <c r="H26" s="26">
        <f>H27+H28+H29+H31+H32</f>
        <v>43000</v>
      </c>
      <c r="I26" s="26">
        <f>I27+I28+I29+I31+I32</f>
        <v>190000</v>
      </c>
      <c r="J26" s="26">
        <f>J27+J28+J29+J31+J32</f>
        <v>768200</v>
      </c>
      <c r="K26" s="26">
        <f>K27+K28+K29+K30+K31+K32+K33</f>
        <v>851000</v>
      </c>
      <c r="L26" s="26">
        <f>L27+L28+L29+L30+L31+L32+L33</f>
        <v>5787324</v>
      </c>
      <c r="M26" s="26">
        <f>M27+M28+M29+M30+M31+M32+M33+M34+M35+M36</f>
        <v>8729011</v>
      </c>
      <c r="N26" s="26">
        <f>N36+N35+N34+N33+N32+N31+N30+N29+N28+N27</f>
        <v>3345100</v>
      </c>
      <c r="O26" s="26" t="e">
        <f>O27+O28+O29+O30+O31+O32+O33+O34+O35+#REF!+#REF!+#REF!+O36</f>
        <v>#REF!</v>
      </c>
      <c r="P26" s="55"/>
      <c r="Q26" s="19"/>
      <c r="R26" s="52" t="s">
        <v>36</v>
      </c>
    </row>
    <row r="27" spans="1:18" ht="24" customHeight="1">
      <c r="A27" s="51" t="s">
        <v>37</v>
      </c>
      <c r="B27" s="51" t="s">
        <v>47</v>
      </c>
      <c r="C27" s="19" t="s">
        <v>28</v>
      </c>
      <c r="D27" s="9">
        <v>904</v>
      </c>
      <c r="E27" s="10" t="s">
        <v>48</v>
      </c>
      <c r="F27" s="10" t="s">
        <v>49</v>
      </c>
      <c r="G27" s="9">
        <v>612</v>
      </c>
      <c r="H27" s="20">
        <v>0</v>
      </c>
      <c r="I27" s="20">
        <v>0</v>
      </c>
      <c r="J27" s="20">
        <v>0</v>
      </c>
      <c r="K27" s="20">
        <v>50000</v>
      </c>
      <c r="L27" s="20">
        <v>50000</v>
      </c>
      <c r="M27" s="20">
        <f>50000+553421</f>
        <v>603421</v>
      </c>
      <c r="N27" s="20">
        <v>50000</v>
      </c>
      <c r="O27" s="20">
        <v>50000</v>
      </c>
      <c r="P27" s="55"/>
      <c r="Q27" s="56" t="s">
        <v>76</v>
      </c>
      <c r="R27" s="52"/>
    </row>
    <row r="28" spans="1:18" ht="34.5" customHeight="1">
      <c r="A28" s="51"/>
      <c r="B28" s="51"/>
      <c r="C28" s="19" t="s">
        <v>27</v>
      </c>
      <c r="D28" s="9">
        <v>905</v>
      </c>
      <c r="E28" s="10" t="s">
        <v>32</v>
      </c>
      <c r="F28" s="10" t="s">
        <v>50</v>
      </c>
      <c r="G28" s="9">
        <v>612</v>
      </c>
      <c r="H28" s="20">
        <v>0</v>
      </c>
      <c r="I28" s="20">
        <v>0</v>
      </c>
      <c r="J28" s="20">
        <v>270000</v>
      </c>
      <c r="K28" s="20">
        <v>100000</v>
      </c>
      <c r="L28" s="20">
        <f>100000+300000-46800</f>
        <v>353200</v>
      </c>
      <c r="M28" s="20">
        <f>100000+100000+100000+50000+140468-84446+1451047-603421</f>
        <v>1253648</v>
      </c>
      <c r="N28" s="20">
        <v>100000</v>
      </c>
      <c r="O28" s="20">
        <v>100000</v>
      </c>
      <c r="P28" s="55"/>
      <c r="Q28" s="56"/>
      <c r="R28" s="52"/>
    </row>
    <row r="29" spans="1:18" ht="44.25">
      <c r="A29" s="57" t="s">
        <v>42</v>
      </c>
      <c r="B29" s="51" t="s">
        <v>51</v>
      </c>
      <c r="C29" s="19" t="s">
        <v>52</v>
      </c>
      <c r="D29" s="9">
        <v>910</v>
      </c>
      <c r="E29" s="9">
        <v>1101</v>
      </c>
      <c r="F29" s="10" t="s">
        <v>53</v>
      </c>
      <c r="G29" s="9">
        <v>410</v>
      </c>
      <c r="H29" s="20">
        <v>43000</v>
      </c>
      <c r="I29" s="20">
        <v>0</v>
      </c>
      <c r="J29" s="20">
        <v>0</v>
      </c>
      <c r="K29" s="20">
        <f>101100-101100+1000</f>
        <v>1000</v>
      </c>
      <c r="L29" s="20">
        <v>10000</v>
      </c>
      <c r="M29" s="20">
        <f>50505+1000000-50505+434100</f>
        <v>1434100</v>
      </c>
      <c r="N29" s="20">
        <v>0</v>
      </c>
      <c r="O29" s="20">
        <v>0</v>
      </c>
      <c r="P29" s="55"/>
      <c r="Q29" s="29" t="s">
        <v>54</v>
      </c>
      <c r="R29" s="52"/>
    </row>
    <row r="30" spans="1:18" ht="49.5" customHeight="1">
      <c r="A30" s="57"/>
      <c r="B30" s="51"/>
      <c r="C30" s="34" t="s">
        <v>27</v>
      </c>
      <c r="D30" s="9"/>
      <c r="E30" s="9"/>
      <c r="F30" s="10"/>
      <c r="G30" s="9"/>
      <c r="H30" s="35">
        <v>0</v>
      </c>
      <c r="I30" s="35">
        <v>0</v>
      </c>
      <c r="J30" s="35">
        <v>0</v>
      </c>
      <c r="K30" s="35">
        <v>0</v>
      </c>
      <c r="L30" s="35">
        <f>3215000+750000</f>
        <v>3965000</v>
      </c>
      <c r="M30" s="35">
        <v>9360</v>
      </c>
      <c r="N30" s="35">
        <v>0</v>
      </c>
      <c r="O30" s="35">
        <v>0</v>
      </c>
      <c r="P30" s="55"/>
      <c r="Q30" s="36" t="s">
        <v>77</v>
      </c>
      <c r="R30" s="52"/>
    </row>
    <row r="31" spans="1:18" ht="47.25">
      <c r="A31" s="33" t="s">
        <v>55</v>
      </c>
      <c r="B31" s="29" t="s">
        <v>38</v>
      </c>
      <c r="C31" s="19" t="s">
        <v>39</v>
      </c>
      <c r="D31" s="9">
        <v>905</v>
      </c>
      <c r="E31" s="9">
        <v>703</v>
      </c>
      <c r="F31" s="10" t="s">
        <v>56</v>
      </c>
      <c r="G31" s="9">
        <v>612</v>
      </c>
      <c r="H31" s="20">
        <v>0</v>
      </c>
      <c r="I31" s="20">
        <v>190000</v>
      </c>
      <c r="J31" s="20">
        <v>94200</v>
      </c>
      <c r="K31" s="20">
        <v>0</v>
      </c>
      <c r="L31" s="20">
        <v>0</v>
      </c>
      <c r="M31" s="20">
        <v>75000</v>
      </c>
      <c r="N31" s="20">
        <v>0</v>
      </c>
      <c r="O31" s="20">
        <v>0</v>
      </c>
      <c r="P31" s="55"/>
      <c r="Q31" s="19" t="s">
        <v>57</v>
      </c>
      <c r="R31" s="52"/>
    </row>
    <row r="32" spans="1:18" ht="70.5" customHeight="1">
      <c r="A32" s="37" t="s">
        <v>58</v>
      </c>
      <c r="B32" s="36" t="s">
        <v>59</v>
      </c>
      <c r="C32" s="19" t="s">
        <v>27</v>
      </c>
      <c r="D32" s="9">
        <v>905</v>
      </c>
      <c r="E32" s="9">
        <v>703</v>
      </c>
      <c r="F32" s="10" t="s">
        <v>60</v>
      </c>
      <c r="G32" s="9">
        <v>612</v>
      </c>
      <c r="H32" s="20">
        <v>0</v>
      </c>
      <c r="I32" s="20">
        <v>0</v>
      </c>
      <c r="J32" s="20">
        <v>404000</v>
      </c>
      <c r="K32" s="20">
        <v>700000</v>
      </c>
      <c r="L32" s="20">
        <f>299648+89476</f>
        <v>389124</v>
      </c>
      <c r="M32" s="20">
        <f>2279122+364870-72900-845100-1138000-131970+769847-769847</f>
        <v>456022</v>
      </c>
      <c r="N32" s="20">
        <v>0</v>
      </c>
      <c r="O32" s="20">
        <v>0</v>
      </c>
      <c r="P32" s="55"/>
      <c r="Q32" s="29" t="s">
        <v>61</v>
      </c>
      <c r="R32" s="52"/>
    </row>
    <row r="33" spans="1:18" ht="94.5">
      <c r="A33" s="37" t="s">
        <v>62</v>
      </c>
      <c r="B33" s="36" t="s">
        <v>63</v>
      </c>
      <c r="C33" s="19" t="s">
        <v>27</v>
      </c>
      <c r="D33" s="9"/>
      <c r="E33" s="9"/>
      <c r="F33" s="10"/>
      <c r="G33" s="9"/>
      <c r="H33" s="20">
        <v>0</v>
      </c>
      <c r="I33" s="20">
        <v>0</v>
      </c>
      <c r="J33" s="20">
        <v>0</v>
      </c>
      <c r="K33" s="20">
        <v>0</v>
      </c>
      <c r="L33" s="20">
        <v>1020000</v>
      </c>
      <c r="M33" s="20">
        <f>2454500-439870+373400+372100+935430+316900</f>
        <v>4012460</v>
      </c>
      <c r="N33" s="20">
        <v>0</v>
      </c>
      <c r="O33" s="20">
        <v>0</v>
      </c>
      <c r="P33" s="55"/>
      <c r="Q33" s="29" t="s">
        <v>64</v>
      </c>
      <c r="R33" s="52"/>
    </row>
    <row r="34" spans="1:18" ht="31.5" hidden="1" customHeight="1">
      <c r="A34" s="58" t="s">
        <v>65</v>
      </c>
      <c r="B34" s="59" t="s">
        <v>51</v>
      </c>
      <c r="C34" s="19" t="s">
        <v>29</v>
      </c>
      <c r="D34" s="9"/>
      <c r="E34" s="9"/>
      <c r="F34" s="10"/>
      <c r="G34" s="9"/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55"/>
      <c r="Q34" s="51" t="s">
        <v>54</v>
      </c>
      <c r="R34" s="52"/>
    </row>
    <row r="35" spans="1:18" ht="36.6" hidden="1" customHeight="1">
      <c r="A35" s="58"/>
      <c r="B35" s="59"/>
      <c r="C35" s="19" t="s">
        <v>29</v>
      </c>
      <c r="D35" s="9"/>
      <c r="E35" s="9"/>
      <c r="F35" s="10"/>
      <c r="G35" s="9"/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/>
      <c r="N35" s="20">
        <v>0</v>
      </c>
      <c r="O35" s="20">
        <v>0</v>
      </c>
      <c r="P35" s="55"/>
      <c r="Q35" s="51"/>
      <c r="R35" s="52"/>
    </row>
    <row r="36" spans="1:18" ht="47.25">
      <c r="A36" s="37" t="s">
        <v>66</v>
      </c>
      <c r="B36" s="36" t="s">
        <v>67</v>
      </c>
      <c r="C36" s="19" t="s">
        <v>27</v>
      </c>
      <c r="D36" s="9"/>
      <c r="E36" s="9"/>
      <c r="F36" s="10"/>
      <c r="G36" s="9"/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f>1065000-180000</f>
        <v>885000</v>
      </c>
      <c r="N36" s="20">
        <v>3195100</v>
      </c>
      <c r="O36" s="20">
        <v>3195100</v>
      </c>
      <c r="P36" s="55"/>
      <c r="Q36" s="38" t="s">
        <v>68</v>
      </c>
      <c r="R36" s="52"/>
    </row>
    <row r="37" spans="1:18" ht="51" customHeight="1">
      <c r="A37" s="22" t="s">
        <v>69</v>
      </c>
      <c r="B37" s="23" t="s">
        <v>70</v>
      </c>
      <c r="C37" s="23"/>
      <c r="D37" s="24"/>
      <c r="E37" s="24"/>
      <c r="F37" s="25" t="s">
        <v>71</v>
      </c>
      <c r="G37" s="24"/>
      <c r="H37" s="26">
        <f t="shared" ref="H37:O37" si="1">H38+H39</f>
        <v>146300</v>
      </c>
      <c r="I37" s="26">
        <f t="shared" si="1"/>
        <v>126400</v>
      </c>
      <c r="J37" s="26">
        <f t="shared" si="1"/>
        <v>235000</v>
      </c>
      <c r="K37" s="26">
        <f t="shared" si="1"/>
        <v>280000</v>
      </c>
      <c r="L37" s="26">
        <f t="shared" si="1"/>
        <v>200574</v>
      </c>
      <c r="M37" s="26">
        <f t="shared" si="1"/>
        <v>602303</v>
      </c>
      <c r="N37" s="26">
        <f t="shared" si="1"/>
        <v>250000</v>
      </c>
      <c r="O37" s="26">
        <f t="shared" si="1"/>
        <v>250000</v>
      </c>
      <c r="P37" s="55"/>
      <c r="Q37" s="51" t="s">
        <v>72</v>
      </c>
      <c r="R37" s="52" t="s">
        <v>36</v>
      </c>
    </row>
    <row r="38" spans="1:18" ht="23.25" customHeight="1">
      <c r="A38" s="51" t="s">
        <v>37</v>
      </c>
      <c r="B38" s="51" t="s">
        <v>38</v>
      </c>
      <c r="C38" s="19" t="s">
        <v>27</v>
      </c>
      <c r="D38" s="9">
        <v>905</v>
      </c>
      <c r="E38" s="10" t="s">
        <v>32</v>
      </c>
      <c r="F38" s="10" t="s">
        <v>73</v>
      </c>
      <c r="G38" s="9">
        <v>612</v>
      </c>
      <c r="H38" s="20">
        <v>77000</v>
      </c>
      <c r="I38" s="20">
        <v>50000</v>
      </c>
      <c r="J38" s="20">
        <v>100000</v>
      </c>
      <c r="K38" s="20">
        <f>115000+30000</f>
        <v>145000</v>
      </c>
      <c r="L38" s="20">
        <v>115000</v>
      </c>
      <c r="M38" s="20">
        <v>283500</v>
      </c>
      <c r="N38" s="20">
        <v>115000</v>
      </c>
      <c r="O38" s="20">
        <v>115000</v>
      </c>
      <c r="P38" s="55"/>
      <c r="Q38" s="51"/>
      <c r="R38" s="52"/>
    </row>
    <row r="39" spans="1:18" ht="27" customHeight="1">
      <c r="A39" s="51"/>
      <c r="B39" s="51"/>
      <c r="C39" s="19" t="s">
        <v>27</v>
      </c>
      <c r="D39" s="9">
        <v>905</v>
      </c>
      <c r="E39" s="9">
        <v>1101</v>
      </c>
      <c r="F39" s="10" t="s">
        <v>73</v>
      </c>
      <c r="G39" s="9">
        <v>244</v>
      </c>
      <c r="H39" s="20">
        <v>69300</v>
      </c>
      <c r="I39" s="20">
        <v>76400</v>
      </c>
      <c r="J39" s="20">
        <v>135000</v>
      </c>
      <c r="K39" s="20">
        <v>135000</v>
      </c>
      <c r="L39" s="20">
        <f>135000+60000-109426</f>
        <v>85574</v>
      </c>
      <c r="M39" s="20">
        <v>318803</v>
      </c>
      <c r="N39" s="20">
        <v>135000</v>
      </c>
      <c r="O39" s="20">
        <v>135000</v>
      </c>
      <c r="P39" s="55"/>
      <c r="Q39" s="51"/>
      <c r="R39" s="52"/>
    </row>
    <row r="40" spans="1:18" ht="147" customHeight="1">
      <c r="A40" s="50" t="s">
        <v>74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39"/>
      <c r="M40" s="40"/>
      <c r="N40" s="39"/>
      <c r="O40" s="39"/>
      <c r="P40" s="41" t="s">
        <v>75</v>
      </c>
    </row>
    <row r="41" spans="1:18">
      <c r="A41" s="42"/>
      <c r="B41" s="43"/>
      <c r="C41" s="44"/>
      <c r="D41" s="45"/>
      <c r="E41" s="45"/>
      <c r="F41" s="46"/>
      <c r="G41" s="45"/>
      <c r="H41" s="44"/>
      <c r="I41" s="44"/>
      <c r="J41" s="44"/>
      <c r="K41" s="44"/>
      <c r="L41" s="44"/>
      <c r="M41" s="44"/>
      <c r="N41" s="44"/>
      <c r="O41" s="44"/>
    </row>
    <row r="42" spans="1:18">
      <c r="A42" s="42"/>
      <c r="B42" s="47"/>
      <c r="C42" s="44"/>
      <c r="D42" s="45"/>
      <c r="E42" s="45"/>
      <c r="F42" s="46"/>
      <c r="G42" s="45"/>
      <c r="H42" s="44"/>
      <c r="I42" s="44"/>
      <c r="J42" s="44"/>
      <c r="K42" s="44"/>
      <c r="L42" s="44"/>
      <c r="M42" s="44"/>
      <c r="N42" s="44"/>
      <c r="O42" s="44"/>
    </row>
    <row r="43" spans="1:18">
      <c r="A43" s="47"/>
      <c r="B43" s="47"/>
      <c r="C43" s="44"/>
      <c r="D43" s="45"/>
      <c r="E43" s="45"/>
      <c r="F43" s="46"/>
      <c r="G43" s="45"/>
      <c r="H43" s="44"/>
      <c r="I43" s="44"/>
      <c r="J43" s="44"/>
      <c r="K43" s="44"/>
      <c r="L43" s="44"/>
      <c r="M43" s="44"/>
      <c r="N43" s="44"/>
      <c r="O43" s="44"/>
    </row>
    <row r="44" spans="1:18">
      <c r="A44" s="47"/>
      <c r="B44" s="47"/>
      <c r="C44" s="44"/>
      <c r="D44" s="45"/>
      <c r="E44" s="45"/>
      <c r="F44" s="46"/>
      <c r="G44" s="45"/>
      <c r="H44" s="44"/>
      <c r="I44" s="44"/>
      <c r="J44" s="44"/>
      <c r="K44" s="44"/>
      <c r="L44" s="44"/>
      <c r="M44" s="44"/>
      <c r="N44" s="44"/>
      <c r="O44" s="44"/>
    </row>
    <row r="45" spans="1:18">
      <c r="A45" s="47"/>
      <c r="B45" s="47"/>
      <c r="C45" s="47"/>
      <c r="D45" s="45"/>
      <c r="E45" s="45"/>
      <c r="F45" s="46"/>
      <c r="G45" s="45"/>
      <c r="H45" s="44"/>
      <c r="I45" s="44"/>
      <c r="J45" s="44"/>
      <c r="K45" s="44"/>
      <c r="L45" s="44"/>
      <c r="M45" s="44"/>
      <c r="N45" s="44"/>
      <c r="O45" s="44"/>
    </row>
    <row r="46" spans="1:18">
      <c r="A46" s="42"/>
      <c r="B46" s="43"/>
      <c r="C46" s="44"/>
      <c r="D46" s="45"/>
      <c r="E46" s="45"/>
      <c r="F46" s="46"/>
      <c r="G46" s="45"/>
      <c r="H46" s="44"/>
      <c r="I46" s="44"/>
      <c r="J46" s="44"/>
      <c r="K46" s="44"/>
      <c r="L46" s="44"/>
      <c r="M46" s="44"/>
      <c r="N46" s="44"/>
      <c r="O46" s="44"/>
    </row>
    <row r="47" spans="1:18">
      <c r="A47" s="48"/>
      <c r="B47" s="49"/>
      <c r="C47" s="47"/>
      <c r="D47" s="45"/>
      <c r="E47" s="45"/>
      <c r="F47" s="46"/>
      <c r="G47" s="45"/>
      <c r="H47" s="44"/>
      <c r="I47" s="44"/>
      <c r="J47" s="44"/>
      <c r="K47" s="44"/>
      <c r="L47" s="44"/>
      <c r="M47" s="44"/>
      <c r="N47" s="44"/>
      <c r="O47" s="44"/>
    </row>
    <row r="48" spans="1:18">
      <c r="A48" s="48"/>
      <c r="B48" s="49"/>
      <c r="C48" s="47"/>
      <c r="D48" s="45"/>
      <c r="E48" s="45"/>
      <c r="F48" s="46"/>
      <c r="G48" s="45"/>
      <c r="H48" s="44"/>
      <c r="I48" s="44"/>
      <c r="J48" s="44"/>
      <c r="K48" s="44"/>
      <c r="L48" s="44"/>
      <c r="M48" s="44"/>
      <c r="N48" s="44"/>
      <c r="O48" s="44"/>
    </row>
    <row r="49" spans="1:15">
      <c r="A49" s="48"/>
      <c r="B49" s="49"/>
      <c r="C49" s="47"/>
      <c r="D49" s="45"/>
      <c r="E49" s="45"/>
      <c r="F49" s="46"/>
      <c r="G49" s="45"/>
      <c r="H49" s="44"/>
      <c r="I49" s="44"/>
      <c r="J49" s="44"/>
      <c r="K49" s="44"/>
      <c r="L49" s="44"/>
      <c r="M49" s="44"/>
      <c r="N49" s="44"/>
      <c r="O49" s="44"/>
    </row>
  </sheetData>
  <mergeCells count="36">
    <mergeCell ref="Q2:R2"/>
    <mergeCell ref="Q4:R4"/>
    <mergeCell ref="Q5:R5"/>
    <mergeCell ref="Q6:R6"/>
    <mergeCell ref="Q7:R7"/>
    <mergeCell ref="A8:R8"/>
    <mergeCell ref="A10:A11"/>
    <mergeCell ref="B10:B11"/>
    <mergeCell ref="C10:C11"/>
    <mergeCell ref="D10:G10"/>
    <mergeCell ref="H10:O10"/>
    <mergeCell ref="P10:P11"/>
    <mergeCell ref="Q10:Q11"/>
    <mergeCell ref="R10:R11"/>
    <mergeCell ref="A13:A20"/>
    <mergeCell ref="B13:B20"/>
    <mergeCell ref="R13:R20"/>
    <mergeCell ref="P21:P39"/>
    <mergeCell ref="R21:R25"/>
    <mergeCell ref="A22:A24"/>
    <mergeCell ref="B22:B24"/>
    <mergeCell ref="Q22:Q24"/>
    <mergeCell ref="R26:R36"/>
    <mergeCell ref="A27:A28"/>
    <mergeCell ref="B27:B28"/>
    <mergeCell ref="Q27:Q28"/>
    <mergeCell ref="A29:A30"/>
    <mergeCell ref="B29:B30"/>
    <mergeCell ref="A34:A35"/>
    <mergeCell ref="B34:B35"/>
    <mergeCell ref="A40:K40"/>
    <mergeCell ref="Q34:Q35"/>
    <mergeCell ref="Q37:Q39"/>
    <mergeCell ref="R37:R39"/>
    <mergeCell ref="A38:A39"/>
    <mergeCell ref="B38:B39"/>
  </mergeCells>
  <hyperlinks>
    <hyperlink ref="D10" location="Par1099" display="Код бюджетной классификации &lt;2&gt;"/>
  </hyperlinks>
  <pageMargins left="1.1811023622047243" right="0.59055118110236215" top="0.78740157480314965" bottom="0.78740157480314965" header="0" footer="0"/>
  <pageSetup paperSize="9" scale="52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607</TotalTime>
  <Application>LibreOffice/6.3.3.2$Windows_X86_64 LibreOffice_project/a64200df03143b798afd1ec74a12ab50359878ed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41</cp:revision>
  <cp:lastPrinted>2022-01-12T07:56:41Z</cp:lastPrinted>
  <dcterms:created xsi:type="dcterms:W3CDTF">2015-11-04T05:44:50Z</dcterms:created>
  <dcterms:modified xsi:type="dcterms:W3CDTF">2022-01-26T04:30:59Z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